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arks\Desktop\GitHub_and_Problem_Sets\Final Project\"/>
    </mc:Choice>
  </mc:AlternateContent>
  <bookViews>
    <workbookView xWindow="0" yWindow="0" windowWidth="28740" windowHeight="11340"/>
  </bookViews>
  <sheets>
    <sheet name="2018" sheetId="14" r:id="rId1"/>
    <sheet name="Aggregate" sheetId="6" r:id="rId2"/>
    <sheet name="2017" sheetId="13" r:id="rId3"/>
    <sheet name="2016" sheetId="11" r:id="rId4"/>
    <sheet name="2015" sheetId="9" r:id="rId5"/>
    <sheet name="2014" sheetId="8" r:id="rId6"/>
    <sheet name="2013" sheetId="1" r:id="rId7"/>
    <sheet name="2012" sheetId="2" r:id="rId8"/>
    <sheet name="2011" sheetId="3" r:id="rId9"/>
    <sheet name="2010" sheetId="4" r:id="rId10"/>
    <sheet name="2009" sheetId="5" r:id="rId11"/>
    <sheet name="2008" sheetId="10" r:id="rId12"/>
    <sheet name="Upsets" sheetId="7" r:id="rId13"/>
    <sheet name="Terminology" sheetId="12" r:id="rId14"/>
  </sheets>
  <definedNames>
    <definedName name="_xlnm.Print_Area" localSheetId="11">'2008'!$B$2:$K$36</definedName>
    <definedName name="_xlnm.Print_Area" localSheetId="10">'2009'!$B$2:$K$36</definedName>
    <definedName name="_xlnm.Print_Area" localSheetId="9">'2010'!$B$2:$K$36</definedName>
    <definedName name="_xlnm.Print_Area" localSheetId="8">'2011'!$B$2:$K$36</definedName>
    <definedName name="_xlnm.Print_Area" localSheetId="7">'2012'!$B$2:$K$36</definedName>
    <definedName name="_xlnm.Print_Area" localSheetId="6">'2013'!$B$2:$K$36</definedName>
    <definedName name="_xlnm.Print_Area" localSheetId="5">'2014'!$B$2:$K$36</definedName>
    <definedName name="_xlnm.Print_Area" localSheetId="4">'2015'!$B$2:$M$36</definedName>
    <definedName name="_xlnm.Print_Area" localSheetId="3">'2016'!$B$2:$N$36</definedName>
    <definedName name="_xlnm.Print_Area" localSheetId="2">'2017'!$B$2:$N$36</definedName>
    <definedName name="_xlnm.Print_Area" localSheetId="1">Aggregate!$C$3:$Z$53</definedName>
    <definedName name="_xlnm.Print_Area" localSheetId="12">Upsets!$B$2:$Q$65</definedName>
  </definedNames>
  <calcPr calcId="152511"/>
</workbook>
</file>

<file path=xl/calcChain.xml><?xml version="1.0" encoding="utf-8"?>
<calcChain xmlns="http://schemas.openxmlformats.org/spreadsheetml/2006/main">
  <c r="G74" i="14" l="1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74" i="14"/>
  <c r="F73" i="14"/>
  <c r="F72" i="14"/>
  <c r="F71" i="14"/>
  <c r="F70" i="14"/>
  <c r="F69" i="14"/>
  <c r="F68" i="14"/>
  <c r="F67" i="14"/>
  <c r="F66" i="14"/>
  <c r="F65" i="14"/>
  <c r="F63" i="14"/>
  <c r="F62" i="14"/>
  <c r="F61" i="14"/>
  <c r="F60" i="14"/>
  <c r="F59" i="14"/>
  <c r="F64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19" i="14"/>
  <c r="F19" i="14"/>
  <c r="F12" i="14"/>
  <c r="G12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5" i="14"/>
  <c r="H4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60" i="14"/>
  <c r="L59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60" i="14"/>
  <c r="N59" i="14"/>
  <c r="C61" i="14"/>
  <c r="I61" i="14" s="1"/>
  <c r="C62" i="14"/>
  <c r="C63" i="14"/>
  <c r="C64" i="14"/>
  <c r="I64" i="14"/>
  <c r="C65" i="14"/>
  <c r="C66" i="14"/>
  <c r="C67" i="14"/>
  <c r="I67" i="14"/>
  <c r="C68" i="14"/>
  <c r="C69" i="14"/>
  <c r="C70" i="14"/>
  <c r="C71" i="14"/>
  <c r="I71" i="14" s="1"/>
  <c r="C72" i="14"/>
  <c r="I72" i="14"/>
  <c r="C73" i="14"/>
  <c r="I73" i="14" s="1"/>
  <c r="C74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60" i="14"/>
  <c r="J59" i="14"/>
  <c r="D60" i="14"/>
  <c r="C60" i="14"/>
  <c r="I60" i="14" s="1"/>
  <c r="C59" i="14"/>
  <c r="D59" i="14"/>
  <c r="J57" i="14"/>
  <c r="C44" i="14"/>
  <c r="I44" i="14" s="1"/>
  <c r="D44" i="14"/>
  <c r="C45" i="14"/>
  <c r="I45" i="14" s="1"/>
  <c r="D45" i="14"/>
  <c r="C46" i="14"/>
  <c r="D46" i="14"/>
  <c r="C47" i="14"/>
  <c r="D47" i="14"/>
  <c r="C48" i="14"/>
  <c r="I48" i="14"/>
  <c r="D48" i="14"/>
  <c r="C49" i="14"/>
  <c r="I49" i="14" s="1"/>
  <c r="D49" i="14"/>
  <c r="C50" i="14"/>
  <c r="D50" i="14"/>
  <c r="C51" i="14"/>
  <c r="D51" i="14"/>
  <c r="C52" i="14"/>
  <c r="I52" i="14" s="1"/>
  <c r="D52" i="14"/>
  <c r="C53" i="14"/>
  <c r="I53" i="14"/>
  <c r="D53" i="14"/>
  <c r="C54" i="14"/>
  <c r="D54" i="14"/>
  <c r="C55" i="14"/>
  <c r="I55" i="14" s="1"/>
  <c r="D55" i="14"/>
  <c r="C56" i="14"/>
  <c r="I56" i="14" s="1"/>
  <c r="D56" i="14"/>
  <c r="C57" i="14"/>
  <c r="I57" i="14" s="1"/>
  <c r="D57" i="14"/>
  <c r="J44" i="14"/>
  <c r="L44" i="14"/>
  <c r="M44" i="14"/>
  <c r="N44" i="14"/>
  <c r="J45" i="14"/>
  <c r="L45" i="14"/>
  <c r="M45" i="14"/>
  <c r="N45" i="14"/>
  <c r="J46" i="14"/>
  <c r="L46" i="14"/>
  <c r="M46" i="14"/>
  <c r="N46" i="14"/>
  <c r="J47" i="14"/>
  <c r="L47" i="14"/>
  <c r="M47" i="14"/>
  <c r="N47" i="14"/>
  <c r="J48" i="14"/>
  <c r="L48" i="14"/>
  <c r="M48" i="14"/>
  <c r="N48" i="14"/>
  <c r="J49" i="14"/>
  <c r="L49" i="14"/>
  <c r="M49" i="14"/>
  <c r="N49" i="14"/>
  <c r="J50" i="14"/>
  <c r="L50" i="14"/>
  <c r="M50" i="14"/>
  <c r="N50" i="14"/>
  <c r="J51" i="14"/>
  <c r="L51" i="14"/>
  <c r="M51" i="14"/>
  <c r="N51" i="14"/>
  <c r="J52" i="14"/>
  <c r="L52" i="14"/>
  <c r="M52" i="14"/>
  <c r="N52" i="14"/>
  <c r="J53" i="14"/>
  <c r="L53" i="14"/>
  <c r="M53" i="14"/>
  <c r="N53" i="14"/>
  <c r="J54" i="14"/>
  <c r="L54" i="14"/>
  <c r="M54" i="14"/>
  <c r="N54" i="14"/>
  <c r="J55" i="14"/>
  <c r="L55" i="14"/>
  <c r="M55" i="14"/>
  <c r="N55" i="14"/>
  <c r="J56" i="14"/>
  <c r="L56" i="14"/>
  <c r="M56" i="14"/>
  <c r="N56" i="14"/>
  <c r="N43" i="14"/>
  <c r="M43" i="14"/>
  <c r="L43" i="14"/>
  <c r="N42" i="14"/>
  <c r="M42" i="14"/>
  <c r="L42" i="14"/>
  <c r="J43" i="14"/>
  <c r="D43" i="14"/>
  <c r="C43" i="14"/>
  <c r="I43" i="14" s="1"/>
  <c r="J42" i="14"/>
  <c r="C42" i="14"/>
  <c r="D42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74" i="14"/>
  <c r="I70" i="14"/>
  <c r="I69" i="14"/>
  <c r="I68" i="14"/>
  <c r="I66" i="14"/>
  <c r="I65" i="14"/>
  <c r="I63" i="14"/>
  <c r="I62" i="14"/>
  <c r="I59" i="14"/>
  <c r="I54" i="14"/>
  <c r="I51" i="14"/>
  <c r="I50" i="14"/>
  <c r="I47" i="14"/>
  <c r="I46" i="14"/>
  <c r="I42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AE74" i="10"/>
  <c r="AD74" i="10"/>
  <c r="AC74" i="10"/>
  <c r="AB74" i="10"/>
  <c r="AA74" i="10"/>
  <c r="Y74" i="10"/>
  <c r="X74" i="10"/>
  <c r="W74" i="10"/>
  <c r="V74" i="10"/>
  <c r="T74" i="10"/>
  <c r="AE73" i="10"/>
  <c r="AD73" i="10"/>
  <c r="AC73" i="10"/>
  <c r="AB73" i="10"/>
  <c r="AA73" i="10"/>
  <c r="Z73" i="10"/>
  <c r="Y73" i="10"/>
  <c r="X73" i="10"/>
  <c r="W73" i="10"/>
  <c r="U73" i="10"/>
  <c r="T73" i="10"/>
  <c r="AE72" i="10"/>
  <c r="AD72" i="10"/>
  <c r="AC72" i="10"/>
  <c r="AB72" i="10"/>
  <c r="AA72" i="10"/>
  <c r="Z72" i="10"/>
  <c r="Y72" i="10"/>
  <c r="W72" i="10"/>
  <c r="V72" i="10"/>
  <c r="T72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AE69" i="10"/>
  <c r="AD69" i="10"/>
  <c r="AC69" i="10"/>
  <c r="AB69" i="10"/>
  <c r="AA69" i="10"/>
  <c r="Z69" i="10"/>
  <c r="Y69" i="10"/>
  <c r="X69" i="10"/>
  <c r="V69" i="10"/>
  <c r="T69" i="10"/>
  <c r="AE68" i="10"/>
  <c r="AD68" i="10"/>
  <c r="AC68" i="10"/>
  <c r="AB68" i="10"/>
  <c r="AA68" i="10"/>
  <c r="Y68" i="10"/>
  <c r="X68" i="10"/>
  <c r="W68" i="10"/>
  <c r="V68" i="10"/>
  <c r="T68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AE66" i="10"/>
  <c r="AD66" i="10"/>
  <c r="AC66" i="10"/>
  <c r="AB66" i="10"/>
  <c r="AA66" i="10"/>
  <c r="Z66" i="10"/>
  <c r="Y66" i="10"/>
  <c r="X66" i="10"/>
  <c r="V66" i="10"/>
  <c r="T66" i="10"/>
  <c r="AE65" i="10"/>
  <c r="AD65" i="10"/>
  <c r="AC65" i="10"/>
  <c r="AB65" i="10"/>
  <c r="AA65" i="10"/>
  <c r="Z65" i="10"/>
  <c r="X65" i="10"/>
  <c r="W65" i="10"/>
  <c r="V65" i="10"/>
  <c r="T65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AE63" i="10"/>
  <c r="AD63" i="10"/>
  <c r="AC63" i="10"/>
  <c r="AB63" i="10"/>
  <c r="AA63" i="10"/>
  <c r="Z63" i="10"/>
  <c r="X63" i="10"/>
  <c r="W63" i="10"/>
  <c r="V63" i="10"/>
  <c r="T63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AE61" i="10"/>
  <c r="AD61" i="10"/>
  <c r="AC61" i="10"/>
  <c r="AB61" i="10"/>
  <c r="AA61" i="10"/>
  <c r="Z61" i="10"/>
  <c r="Y61" i="10"/>
  <c r="X61" i="10"/>
  <c r="W61" i="10"/>
  <c r="T61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T75" i="10" s="1"/>
  <c r="AE59" i="10"/>
  <c r="AD59" i="10"/>
  <c r="AC59" i="10"/>
  <c r="AB59" i="10"/>
  <c r="AA59" i="10"/>
  <c r="Z59" i="10"/>
  <c r="X59" i="10"/>
  <c r="W59" i="10"/>
  <c r="V59" i="10"/>
  <c r="T59" i="10"/>
  <c r="AE57" i="10"/>
  <c r="AD57" i="10"/>
  <c r="AC57" i="10"/>
  <c r="AB57" i="10"/>
  <c r="AA57" i="10"/>
  <c r="Y57" i="10"/>
  <c r="X57" i="10"/>
  <c r="W57" i="10"/>
  <c r="V57" i="10"/>
  <c r="T57" i="10"/>
  <c r="AE56" i="10"/>
  <c r="AD56" i="10"/>
  <c r="AC56" i="10"/>
  <c r="AB56" i="10"/>
  <c r="AA56" i="10"/>
  <c r="Z56" i="10"/>
  <c r="Y56" i="10"/>
  <c r="W56" i="10"/>
  <c r="V56" i="10"/>
  <c r="T56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AE54" i="10"/>
  <c r="AD54" i="10"/>
  <c r="AC54" i="10"/>
  <c r="AB54" i="10"/>
  <c r="AA54" i="10"/>
  <c r="Z54" i="10"/>
  <c r="Y54" i="10"/>
  <c r="X54" i="10"/>
  <c r="W54" i="10"/>
  <c r="T54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AE52" i="10"/>
  <c r="AD52" i="10"/>
  <c r="AC52" i="10"/>
  <c r="AB52" i="10"/>
  <c r="AA52" i="10"/>
  <c r="Z52" i="10"/>
  <c r="Y52" i="10"/>
  <c r="X52" i="10"/>
  <c r="V52" i="10"/>
  <c r="T52" i="10"/>
  <c r="AE51" i="10"/>
  <c r="AD51" i="10"/>
  <c r="AC51" i="10"/>
  <c r="AB51" i="10"/>
  <c r="AA51" i="10"/>
  <c r="Z51" i="10"/>
  <c r="X51" i="10"/>
  <c r="W51" i="10"/>
  <c r="V51" i="10"/>
  <c r="T51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AE49" i="10"/>
  <c r="AD49" i="10"/>
  <c r="AC49" i="10"/>
  <c r="AB49" i="10"/>
  <c r="AA49" i="10"/>
  <c r="Z49" i="10"/>
  <c r="Y49" i="10"/>
  <c r="W49" i="10"/>
  <c r="V49" i="10"/>
  <c r="T49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AE47" i="10"/>
  <c r="AD47" i="10"/>
  <c r="AC47" i="10"/>
  <c r="AB47" i="10"/>
  <c r="AA47" i="10"/>
  <c r="AA58" i="10" s="1"/>
  <c r="Z47" i="10"/>
  <c r="Y47" i="10"/>
  <c r="X47" i="10"/>
  <c r="V47" i="10"/>
  <c r="T47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AE44" i="10"/>
  <c r="AD44" i="10"/>
  <c r="AC44" i="10"/>
  <c r="AC58" i="10" s="1"/>
  <c r="AB44" i="10"/>
  <c r="AA44" i="10"/>
  <c r="Z44" i="10"/>
  <c r="Y44" i="10"/>
  <c r="X44" i="10"/>
  <c r="W44" i="10"/>
  <c r="T44" i="10"/>
  <c r="AE43" i="10"/>
  <c r="AD43" i="10"/>
  <c r="AC43" i="10"/>
  <c r="AB43" i="10"/>
  <c r="AA43" i="10"/>
  <c r="Y43" i="10"/>
  <c r="X43" i="10"/>
  <c r="W43" i="10"/>
  <c r="V43" i="10"/>
  <c r="T43" i="10"/>
  <c r="AE42" i="10"/>
  <c r="AD42" i="10"/>
  <c r="AC42" i="10"/>
  <c r="AB42" i="10"/>
  <c r="AA42" i="10"/>
  <c r="Z42" i="10"/>
  <c r="Y42" i="10"/>
  <c r="W42" i="10"/>
  <c r="V42" i="10"/>
  <c r="T42" i="10"/>
  <c r="R74" i="10"/>
  <c r="S74" i="10"/>
  <c r="Q74" i="10"/>
  <c r="P74" i="10"/>
  <c r="Z74" i="10"/>
  <c r="G74" i="10"/>
  <c r="R73" i="10"/>
  <c r="S73" i="10"/>
  <c r="Q73" i="10"/>
  <c r="P73" i="10"/>
  <c r="V73" i="10" s="1"/>
  <c r="G73" i="10"/>
  <c r="R72" i="10"/>
  <c r="S72" i="10"/>
  <c r="Q72" i="10"/>
  <c r="P72" i="10"/>
  <c r="U72" i="10"/>
  <c r="G72" i="10"/>
  <c r="R71" i="10"/>
  <c r="S71" i="10"/>
  <c r="Q71" i="10"/>
  <c r="P71" i="10"/>
  <c r="G71" i="10"/>
  <c r="R70" i="10"/>
  <c r="S70" i="10"/>
  <c r="Q70" i="10"/>
  <c r="P70" i="10"/>
  <c r="G70" i="10"/>
  <c r="R69" i="10"/>
  <c r="S69" i="10"/>
  <c r="Q69" i="10"/>
  <c r="P69" i="10"/>
  <c r="W69" i="10"/>
  <c r="G69" i="10"/>
  <c r="R68" i="10"/>
  <c r="S68" i="10"/>
  <c r="Q68" i="10"/>
  <c r="P68" i="10"/>
  <c r="U68" i="10" s="1"/>
  <c r="G68" i="10"/>
  <c r="R67" i="10"/>
  <c r="S67" i="10"/>
  <c r="Q67" i="10"/>
  <c r="P67" i="10"/>
  <c r="G67" i="10"/>
  <c r="R66" i="10"/>
  <c r="S66" i="10"/>
  <c r="Q66" i="10"/>
  <c r="P66" i="10"/>
  <c r="W66" i="10"/>
  <c r="G66" i="10"/>
  <c r="R65" i="10"/>
  <c r="S65" i="10"/>
  <c r="Q65" i="10"/>
  <c r="P65" i="10"/>
  <c r="Y65" i="10"/>
  <c r="G65" i="10"/>
  <c r="R64" i="10"/>
  <c r="S64" i="10" s="1"/>
  <c r="Q64" i="10"/>
  <c r="P64" i="10"/>
  <c r="G64" i="10"/>
  <c r="R63" i="10"/>
  <c r="S63" i="10"/>
  <c r="Q63" i="10"/>
  <c r="P63" i="10"/>
  <c r="Y63" i="10" s="1"/>
  <c r="G63" i="10"/>
  <c r="R62" i="10"/>
  <c r="S62" i="10" s="1"/>
  <c r="Q62" i="10"/>
  <c r="P62" i="10"/>
  <c r="G62" i="10"/>
  <c r="R61" i="10"/>
  <c r="S61" i="10" s="1"/>
  <c r="Q61" i="10"/>
  <c r="P61" i="10"/>
  <c r="V61" i="10" s="1"/>
  <c r="G61" i="10"/>
  <c r="R60" i="10"/>
  <c r="S60" i="10"/>
  <c r="Q60" i="10"/>
  <c r="P60" i="10"/>
  <c r="G60" i="10"/>
  <c r="R59" i="10"/>
  <c r="Q59" i="10"/>
  <c r="P59" i="10"/>
  <c r="G59" i="10"/>
  <c r="R57" i="10"/>
  <c r="S57" i="10"/>
  <c r="Q57" i="10"/>
  <c r="P57" i="10"/>
  <c r="Z57" i="10"/>
  <c r="G57" i="10"/>
  <c r="R56" i="10"/>
  <c r="S56" i="10"/>
  <c r="Q56" i="10"/>
  <c r="P56" i="10"/>
  <c r="X56" i="10" s="1"/>
  <c r="G56" i="10"/>
  <c r="R55" i="10"/>
  <c r="S55" i="10"/>
  <c r="Q55" i="10"/>
  <c r="P55" i="10"/>
  <c r="G55" i="10"/>
  <c r="R54" i="10"/>
  <c r="S54" i="10" s="1"/>
  <c r="Q54" i="10"/>
  <c r="P54" i="10"/>
  <c r="V54" i="10"/>
  <c r="G54" i="10"/>
  <c r="R53" i="10"/>
  <c r="S53" i="10"/>
  <c r="Q53" i="10"/>
  <c r="P53" i="10"/>
  <c r="G53" i="10"/>
  <c r="R52" i="10"/>
  <c r="S52" i="10"/>
  <c r="Q52" i="10"/>
  <c r="P52" i="10"/>
  <c r="W52" i="10"/>
  <c r="G52" i="10"/>
  <c r="R51" i="10"/>
  <c r="S51" i="10"/>
  <c r="Q51" i="10"/>
  <c r="P51" i="10"/>
  <c r="G51" i="10"/>
  <c r="R50" i="10"/>
  <c r="S50" i="10" s="1"/>
  <c r="Q50" i="10"/>
  <c r="P50" i="10"/>
  <c r="G50" i="10"/>
  <c r="R49" i="10"/>
  <c r="S49" i="10"/>
  <c r="Q49" i="10"/>
  <c r="P49" i="10"/>
  <c r="U49" i="10" s="1"/>
  <c r="G49" i="10"/>
  <c r="R48" i="10"/>
  <c r="S48" i="10"/>
  <c r="Q48" i="10"/>
  <c r="P48" i="10"/>
  <c r="G48" i="10"/>
  <c r="R47" i="10"/>
  <c r="S47" i="10"/>
  <c r="Q47" i="10"/>
  <c r="P47" i="10"/>
  <c r="U47" i="10"/>
  <c r="G47" i="10"/>
  <c r="R46" i="10"/>
  <c r="S46" i="10"/>
  <c r="Q46" i="10"/>
  <c r="P46" i="10"/>
  <c r="G46" i="10"/>
  <c r="R45" i="10"/>
  <c r="S45" i="10"/>
  <c r="Q45" i="10"/>
  <c r="P45" i="10"/>
  <c r="G45" i="10"/>
  <c r="R44" i="10"/>
  <c r="S44" i="10" s="1"/>
  <c r="Q44" i="10"/>
  <c r="P44" i="10"/>
  <c r="V44" i="10" s="1"/>
  <c r="G44" i="10"/>
  <c r="R43" i="10"/>
  <c r="S43" i="10"/>
  <c r="Q43" i="10"/>
  <c r="P43" i="10"/>
  <c r="U43" i="10"/>
  <c r="G43" i="10"/>
  <c r="R42" i="10"/>
  <c r="S42" i="10"/>
  <c r="Q42" i="10"/>
  <c r="P42" i="10"/>
  <c r="G42" i="10"/>
  <c r="AE74" i="5"/>
  <c r="AD74" i="5"/>
  <c r="AC74" i="5"/>
  <c r="AB74" i="5"/>
  <c r="AA74" i="5"/>
  <c r="Z74" i="5"/>
  <c r="Y74" i="5"/>
  <c r="X74" i="5"/>
  <c r="V74" i="5"/>
  <c r="T74" i="5"/>
  <c r="AE73" i="5"/>
  <c r="AD73" i="5"/>
  <c r="AC73" i="5"/>
  <c r="AB73" i="5"/>
  <c r="AA73" i="5"/>
  <c r="Z73" i="5"/>
  <c r="Y73" i="5"/>
  <c r="X73" i="5"/>
  <c r="W73" i="5"/>
  <c r="T73" i="5"/>
  <c r="AE72" i="5"/>
  <c r="AD72" i="5"/>
  <c r="AC72" i="5"/>
  <c r="AB72" i="5"/>
  <c r="AA72" i="5"/>
  <c r="Z72" i="5"/>
  <c r="X72" i="5"/>
  <c r="W72" i="5"/>
  <c r="V72" i="5"/>
  <c r="T72" i="5"/>
  <c r="AE71" i="5"/>
  <c r="AD71" i="5"/>
  <c r="AC71" i="5"/>
  <c r="AB71" i="5"/>
  <c r="AA71" i="5"/>
  <c r="Z71" i="5"/>
  <c r="Y71" i="5"/>
  <c r="X71" i="5"/>
  <c r="W71" i="5"/>
  <c r="V71" i="5"/>
  <c r="U71" i="5"/>
  <c r="T71" i="5"/>
  <c r="AE70" i="5"/>
  <c r="AD70" i="5"/>
  <c r="AC70" i="5"/>
  <c r="AB70" i="5"/>
  <c r="AA70" i="5"/>
  <c r="Z70" i="5"/>
  <c r="Y70" i="5"/>
  <c r="X70" i="5"/>
  <c r="V70" i="5"/>
  <c r="T70" i="5"/>
  <c r="AE69" i="5"/>
  <c r="AD69" i="5"/>
  <c r="AC69" i="5"/>
  <c r="AB69" i="5"/>
  <c r="AA69" i="5"/>
  <c r="Z69" i="5"/>
  <c r="Y69" i="5"/>
  <c r="X69" i="5"/>
  <c r="W69" i="5"/>
  <c r="V69" i="5"/>
  <c r="U69" i="5"/>
  <c r="T69" i="5"/>
  <c r="AE68" i="5"/>
  <c r="AD68" i="5"/>
  <c r="AC68" i="5"/>
  <c r="AB68" i="5"/>
  <c r="AA68" i="5"/>
  <c r="Y68" i="5"/>
  <c r="X68" i="5"/>
  <c r="W68" i="5"/>
  <c r="V68" i="5"/>
  <c r="T68" i="5"/>
  <c r="AE67" i="5"/>
  <c r="AD67" i="5"/>
  <c r="AC67" i="5"/>
  <c r="AB67" i="5"/>
  <c r="AA67" i="5"/>
  <c r="Z67" i="5"/>
  <c r="Y67" i="5"/>
  <c r="X67" i="5"/>
  <c r="W67" i="5"/>
  <c r="T67" i="5"/>
  <c r="AE66" i="5"/>
  <c r="AD66" i="5"/>
  <c r="AC66" i="5"/>
  <c r="AB66" i="5"/>
  <c r="AB75" i="5" s="1"/>
  <c r="AA66" i="5"/>
  <c r="Z66" i="5"/>
  <c r="Y66" i="5"/>
  <c r="W66" i="5"/>
  <c r="V66" i="5"/>
  <c r="T66" i="5"/>
  <c r="AE65" i="5"/>
  <c r="AD65" i="5"/>
  <c r="AC65" i="5"/>
  <c r="AB65" i="5"/>
  <c r="AA65" i="5"/>
  <c r="Z65" i="5"/>
  <c r="Y65" i="5"/>
  <c r="X65" i="5"/>
  <c r="W65" i="5"/>
  <c r="V65" i="5"/>
  <c r="U65" i="5"/>
  <c r="T65" i="5"/>
  <c r="AE64" i="5"/>
  <c r="AD64" i="5"/>
  <c r="AC64" i="5"/>
  <c r="AB64" i="5"/>
  <c r="AA64" i="5"/>
  <c r="Y64" i="5"/>
  <c r="X64" i="5"/>
  <c r="W64" i="5"/>
  <c r="V64" i="5"/>
  <c r="T64" i="5"/>
  <c r="AE63" i="5"/>
  <c r="AD63" i="5"/>
  <c r="AC63" i="5"/>
  <c r="AB63" i="5"/>
  <c r="AA63" i="5"/>
  <c r="Z63" i="5"/>
  <c r="Y63" i="5"/>
  <c r="X63" i="5"/>
  <c r="W63" i="5"/>
  <c r="V63" i="5"/>
  <c r="U63" i="5"/>
  <c r="T63" i="5"/>
  <c r="AE62" i="5"/>
  <c r="AD62" i="5"/>
  <c r="AC62" i="5"/>
  <c r="AB62" i="5"/>
  <c r="AA62" i="5"/>
  <c r="Z62" i="5"/>
  <c r="Y62" i="5"/>
  <c r="X62" i="5"/>
  <c r="W62" i="5"/>
  <c r="V62" i="5"/>
  <c r="U62" i="5"/>
  <c r="T62" i="5"/>
  <c r="AE61" i="5"/>
  <c r="AD61" i="5"/>
  <c r="AC61" i="5"/>
  <c r="AB61" i="5"/>
  <c r="AA61" i="5"/>
  <c r="Z61" i="5"/>
  <c r="Y61" i="5"/>
  <c r="W61" i="5"/>
  <c r="V61" i="5"/>
  <c r="T61" i="5"/>
  <c r="AE60" i="5"/>
  <c r="AD60" i="5"/>
  <c r="AC60" i="5"/>
  <c r="AB60" i="5"/>
  <c r="AA60" i="5"/>
  <c r="Z60" i="5"/>
  <c r="Y60" i="5"/>
  <c r="X60" i="5"/>
  <c r="W60" i="5"/>
  <c r="V60" i="5"/>
  <c r="U60" i="5"/>
  <c r="T60" i="5"/>
  <c r="AE59" i="5"/>
  <c r="AD59" i="5"/>
  <c r="AD75" i="5" s="1"/>
  <c r="AC59" i="5"/>
  <c r="AC75" i="5" s="1"/>
  <c r="AB59" i="5"/>
  <c r="AA59" i="5"/>
  <c r="AA75" i="5"/>
  <c r="Z59" i="5"/>
  <c r="Y59" i="5"/>
  <c r="W59" i="5"/>
  <c r="V59" i="5"/>
  <c r="T59" i="5"/>
  <c r="T75" i="5" s="1"/>
  <c r="AE57" i="5"/>
  <c r="AD57" i="5"/>
  <c r="AC57" i="5"/>
  <c r="AB57" i="5"/>
  <c r="AA57" i="5"/>
  <c r="Z57" i="5"/>
  <c r="Y57" i="5"/>
  <c r="X57" i="5"/>
  <c r="W57" i="5"/>
  <c r="T57" i="5"/>
  <c r="AE56" i="5"/>
  <c r="AD56" i="5"/>
  <c r="AC56" i="5"/>
  <c r="AB56" i="5"/>
  <c r="AA56" i="5"/>
  <c r="Z56" i="5"/>
  <c r="Y56" i="5"/>
  <c r="X56" i="5"/>
  <c r="W56" i="5"/>
  <c r="V56" i="5"/>
  <c r="U56" i="5"/>
  <c r="T56" i="5"/>
  <c r="AE55" i="5"/>
  <c r="AD55" i="5"/>
  <c r="AC55" i="5"/>
  <c r="AB55" i="5"/>
  <c r="AA55" i="5"/>
  <c r="Z55" i="5"/>
  <c r="X55" i="5"/>
  <c r="W55" i="5"/>
  <c r="V55" i="5"/>
  <c r="T55" i="5"/>
  <c r="AE54" i="5"/>
  <c r="AD54" i="5"/>
  <c r="AC54" i="5"/>
  <c r="AB54" i="5"/>
  <c r="AA54" i="5"/>
  <c r="Z54" i="5"/>
  <c r="X54" i="5"/>
  <c r="W54" i="5"/>
  <c r="V54" i="5"/>
  <c r="T54" i="5"/>
  <c r="AE53" i="5"/>
  <c r="AD53" i="5"/>
  <c r="AC53" i="5"/>
  <c r="AB53" i="5"/>
  <c r="AA53" i="5"/>
  <c r="Z53" i="5"/>
  <c r="Y53" i="5"/>
  <c r="X53" i="5"/>
  <c r="V53" i="5"/>
  <c r="T53" i="5"/>
  <c r="AE52" i="5"/>
  <c r="AD52" i="5"/>
  <c r="AC52" i="5"/>
  <c r="AB52" i="5"/>
  <c r="AA52" i="5"/>
  <c r="Z52" i="5"/>
  <c r="Y52" i="5"/>
  <c r="W52" i="5"/>
  <c r="V52" i="5"/>
  <c r="T52" i="5"/>
  <c r="AE51" i="5"/>
  <c r="AD51" i="5"/>
  <c r="AC51" i="5"/>
  <c r="AB51" i="5"/>
  <c r="AA51" i="5"/>
  <c r="Z51" i="5"/>
  <c r="Y51" i="5"/>
  <c r="X51" i="5"/>
  <c r="W51" i="5"/>
  <c r="V51" i="5"/>
  <c r="U51" i="5"/>
  <c r="T51" i="5"/>
  <c r="AE50" i="5"/>
  <c r="AD50" i="5"/>
  <c r="AC50" i="5"/>
  <c r="AB50" i="5"/>
  <c r="AA50" i="5"/>
  <c r="Z50" i="5"/>
  <c r="Y50" i="5"/>
  <c r="X50" i="5"/>
  <c r="W50" i="5"/>
  <c r="V50" i="5"/>
  <c r="U50" i="5"/>
  <c r="T50" i="5"/>
  <c r="AE49" i="5"/>
  <c r="AD49" i="5"/>
  <c r="AC49" i="5"/>
  <c r="AB49" i="5"/>
  <c r="AA49" i="5"/>
  <c r="Z49" i="5"/>
  <c r="Y49" i="5"/>
  <c r="X49" i="5"/>
  <c r="V49" i="5"/>
  <c r="T49" i="5"/>
  <c r="AE48" i="5"/>
  <c r="AD48" i="5"/>
  <c r="AC48" i="5"/>
  <c r="AB48" i="5"/>
  <c r="AA48" i="5"/>
  <c r="Y48" i="5"/>
  <c r="X48" i="5"/>
  <c r="W48" i="5"/>
  <c r="V48" i="5"/>
  <c r="T48" i="5"/>
  <c r="AE47" i="5"/>
  <c r="AD47" i="5"/>
  <c r="AC47" i="5"/>
  <c r="AB47" i="5"/>
  <c r="AA47" i="5"/>
  <c r="Z47" i="5"/>
  <c r="Y47" i="5"/>
  <c r="X47" i="5"/>
  <c r="W47" i="5"/>
  <c r="V47" i="5"/>
  <c r="U47" i="5"/>
  <c r="T47" i="5"/>
  <c r="AE46" i="5"/>
  <c r="AD46" i="5"/>
  <c r="AC46" i="5"/>
  <c r="AB46" i="5"/>
  <c r="AA46" i="5"/>
  <c r="Y46" i="5"/>
  <c r="X46" i="5"/>
  <c r="W46" i="5"/>
  <c r="V46" i="5"/>
  <c r="T46" i="5"/>
  <c r="AE45" i="5"/>
  <c r="AD45" i="5"/>
  <c r="AC45" i="5"/>
  <c r="AB45" i="5"/>
  <c r="AA45" i="5"/>
  <c r="Z45" i="5"/>
  <c r="Y45" i="5"/>
  <c r="X45" i="5"/>
  <c r="W45" i="5"/>
  <c r="T45" i="5"/>
  <c r="AE44" i="5"/>
  <c r="AD44" i="5"/>
  <c r="AC44" i="5"/>
  <c r="AB44" i="5"/>
  <c r="AA44" i="5"/>
  <c r="Z44" i="5"/>
  <c r="Y44" i="5"/>
  <c r="X44" i="5"/>
  <c r="W44" i="5"/>
  <c r="V44" i="5"/>
  <c r="U44" i="5"/>
  <c r="T44" i="5"/>
  <c r="AE43" i="5"/>
  <c r="AD43" i="5"/>
  <c r="AC43" i="5"/>
  <c r="AB43" i="5"/>
  <c r="AA43" i="5"/>
  <c r="AA58" i="5" s="1"/>
  <c r="Z43" i="5"/>
  <c r="X43" i="5"/>
  <c r="W43" i="5"/>
  <c r="V43" i="5"/>
  <c r="T43" i="5"/>
  <c r="AE42" i="5"/>
  <c r="AE58" i="5" s="1"/>
  <c r="AD42" i="5"/>
  <c r="AC42" i="5"/>
  <c r="AB42" i="5"/>
  <c r="AA42" i="5"/>
  <c r="Z42" i="5"/>
  <c r="Y42" i="5"/>
  <c r="X42" i="5"/>
  <c r="W42" i="5"/>
  <c r="V42" i="5"/>
  <c r="U42" i="5"/>
  <c r="T42" i="5"/>
  <c r="R74" i="5"/>
  <c r="S74" i="5"/>
  <c r="Q74" i="5"/>
  <c r="P74" i="5"/>
  <c r="W74" i="5"/>
  <c r="G74" i="5"/>
  <c r="R73" i="5"/>
  <c r="S73" i="5" s="1"/>
  <c r="Q73" i="5"/>
  <c r="P73" i="5"/>
  <c r="V73" i="5"/>
  <c r="G73" i="5"/>
  <c r="R72" i="5"/>
  <c r="S72" i="5"/>
  <c r="Q72" i="5"/>
  <c r="P72" i="5"/>
  <c r="Y72" i="5"/>
  <c r="G72" i="5"/>
  <c r="R71" i="5"/>
  <c r="S71" i="5" s="1"/>
  <c r="Q71" i="5"/>
  <c r="P71" i="5"/>
  <c r="G71" i="5"/>
  <c r="R70" i="5"/>
  <c r="S70" i="5"/>
  <c r="Q70" i="5"/>
  <c r="P70" i="5"/>
  <c r="W70" i="5" s="1"/>
  <c r="G70" i="5"/>
  <c r="R69" i="5"/>
  <c r="S69" i="5" s="1"/>
  <c r="Q69" i="5"/>
  <c r="P69" i="5"/>
  <c r="G69" i="5"/>
  <c r="R68" i="5"/>
  <c r="S68" i="5"/>
  <c r="Q68" i="5"/>
  <c r="P68" i="5"/>
  <c r="U68" i="5" s="1"/>
  <c r="G68" i="5"/>
  <c r="R67" i="5"/>
  <c r="S67" i="5"/>
  <c r="Q67" i="5"/>
  <c r="P67" i="5"/>
  <c r="V67" i="5"/>
  <c r="G67" i="5"/>
  <c r="R66" i="5"/>
  <c r="S66" i="5"/>
  <c r="Q66" i="5"/>
  <c r="P66" i="5"/>
  <c r="U66" i="5" s="1"/>
  <c r="G66" i="5"/>
  <c r="R65" i="5"/>
  <c r="S65" i="5"/>
  <c r="Q65" i="5"/>
  <c r="P65" i="5"/>
  <c r="G65" i="5"/>
  <c r="R64" i="5"/>
  <c r="S64" i="5"/>
  <c r="Q64" i="5"/>
  <c r="P64" i="5"/>
  <c r="U64" i="5"/>
  <c r="G64" i="5"/>
  <c r="R63" i="5"/>
  <c r="S63" i="5"/>
  <c r="Q63" i="5"/>
  <c r="P63" i="5"/>
  <c r="G63" i="5"/>
  <c r="R62" i="5"/>
  <c r="S62" i="5"/>
  <c r="Q62" i="5"/>
  <c r="P62" i="5"/>
  <c r="G62" i="5"/>
  <c r="R61" i="5"/>
  <c r="S61" i="5"/>
  <c r="Q61" i="5"/>
  <c r="P61" i="5"/>
  <c r="X61" i="5"/>
  <c r="G61" i="5"/>
  <c r="R60" i="5"/>
  <c r="S60" i="5"/>
  <c r="Q60" i="5"/>
  <c r="P60" i="5"/>
  <c r="G60" i="5"/>
  <c r="R59" i="5"/>
  <c r="S59" i="5"/>
  <c r="Q59" i="5"/>
  <c r="P59" i="5"/>
  <c r="G59" i="5"/>
  <c r="R57" i="5"/>
  <c r="S57" i="5" s="1"/>
  <c r="Q57" i="5"/>
  <c r="P57" i="5"/>
  <c r="V57" i="5"/>
  <c r="G57" i="5"/>
  <c r="R56" i="5"/>
  <c r="S56" i="5"/>
  <c r="Q56" i="5"/>
  <c r="P56" i="5"/>
  <c r="G56" i="5"/>
  <c r="R55" i="5"/>
  <c r="S55" i="5"/>
  <c r="Q55" i="5"/>
  <c r="P55" i="5"/>
  <c r="Y55" i="5"/>
  <c r="G55" i="5"/>
  <c r="R54" i="5"/>
  <c r="S54" i="5"/>
  <c r="Q54" i="5"/>
  <c r="P54" i="5"/>
  <c r="Y54" i="5" s="1"/>
  <c r="G54" i="5"/>
  <c r="R53" i="5"/>
  <c r="S53" i="5"/>
  <c r="Q53" i="5"/>
  <c r="P53" i="5"/>
  <c r="W53" i="5"/>
  <c r="G53" i="5"/>
  <c r="R52" i="5"/>
  <c r="S52" i="5"/>
  <c r="Q52" i="5"/>
  <c r="P52" i="5"/>
  <c r="X52" i="5" s="1"/>
  <c r="G52" i="5"/>
  <c r="R51" i="5"/>
  <c r="S51" i="5"/>
  <c r="Q51" i="5"/>
  <c r="P51" i="5"/>
  <c r="G51" i="5"/>
  <c r="R50" i="5"/>
  <c r="S50" i="5" s="1"/>
  <c r="Q50" i="5"/>
  <c r="P50" i="5"/>
  <c r="G50" i="5"/>
  <c r="R49" i="5"/>
  <c r="S49" i="5" s="1"/>
  <c r="Q49" i="5"/>
  <c r="P49" i="5"/>
  <c r="W49" i="5" s="1"/>
  <c r="G49" i="5"/>
  <c r="R48" i="5"/>
  <c r="S48" i="5"/>
  <c r="Q48" i="5"/>
  <c r="P48" i="5"/>
  <c r="Z48" i="5"/>
  <c r="G48" i="5"/>
  <c r="R47" i="5"/>
  <c r="S47" i="5" s="1"/>
  <c r="Q47" i="5"/>
  <c r="P47" i="5"/>
  <c r="G47" i="5"/>
  <c r="R46" i="5"/>
  <c r="S46" i="5"/>
  <c r="Q46" i="5"/>
  <c r="P46" i="5"/>
  <c r="Z46" i="5" s="1"/>
  <c r="G46" i="5"/>
  <c r="R45" i="5"/>
  <c r="S45" i="5"/>
  <c r="Q45" i="5"/>
  <c r="P45" i="5"/>
  <c r="V45" i="5"/>
  <c r="G45" i="5"/>
  <c r="R44" i="5"/>
  <c r="S44" i="5"/>
  <c r="Q44" i="5"/>
  <c r="P44" i="5"/>
  <c r="G44" i="5"/>
  <c r="R43" i="5"/>
  <c r="S43" i="5"/>
  <c r="Q43" i="5"/>
  <c r="P43" i="5"/>
  <c r="Y43" i="5"/>
  <c r="G43" i="5"/>
  <c r="R42" i="5"/>
  <c r="S42" i="5" s="1"/>
  <c r="Q42" i="5"/>
  <c r="P42" i="5"/>
  <c r="G42" i="5"/>
  <c r="AE74" i="4"/>
  <c r="AD74" i="4"/>
  <c r="AC74" i="4"/>
  <c r="AB74" i="4"/>
  <c r="AA74" i="4"/>
  <c r="Z74" i="4"/>
  <c r="Y74" i="4"/>
  <c r="X74" i="4"/>
  <c r="W74" i="4"/>
  <c r="V74" i="4"/>
  <c r="U74" i="4"/>
  <c r="T74" i="4"/>
  <c r="AE73" i="4"/>
  <c r="AD73" i="4"/>
  <c r="AC73" i="4"/>
  <c r="AB73" i="4"/>
  <c r="AA73" i="4"/>
  <c r="Z73" i="4"/>
  <c r="Y73" i="4"/>
  <c r="X73" i="4"/>
  <c r="V73" i="4"/>
  <c r="T73" i="4"/>
  <c r="AE72" i="4"/>
  <c r="AD72" i="4"/>
  <c r="AC72" i="4"/>
  <c r="AB72" i="4"/>
  <c r="AA72" i="4"/>
  <c r="Z72" i="4"/>
  <c r="X72" i="4"/>
  <c r="W72" i="4"/>
  <c r="V72" i="4"/>
  <c r="T72" i="4"/>
  <c r="AE71" i="4"/>
  <c r="AD71" i="4"/>
  <c r="AC71" i="4"/>
  <c r="AB71" i="4"/>
  <c r="AA71" i="4"/>
  <c r="Y71" i="4"/>
  <c r="X71" i="4"/>
  <c r="W71" i="4"/>
  <c r="V71" i="4"/>
  <c r="T71" i="4"/>
  <c r="AE70" i="4"/>
  <c r="AD70" i="4"/>
  <c r="AC70" i="4"/>
  <c r="AB70" i="4"/>
  <c r="AA70" i="4"/>
  <c r="Y70" i="4"/>
  <c r="X70" i="4"/>
  <c r="W70" i="4"/>
  <c r="V70" i="4"/>
  <c r="T70" i="4"/>
  <c r="AE69" i="4"/>
  <c r="AD69" i="4"/>
  <c r="AC69" i="4"/>
  <c r="AB69" i="4"/>
  <c r="AA69" i="4"/>
  <c r="Z69" i="4"/>
  <c r="Y69" i="4"/>
  <c r="X69" i="4"/>
  <c r="W69" i="4"/>
  <c r="T69" i="4"/>
  <c r="AE68" i="4"/>
  <c r="AD68" i="4"/>
  <c r="AC68" i="4"/>
  <c r="AB68" i="4"/>
  <c r="AA68" i="4"/>
  <c r="Z68" i="4"/>
  <c r="Y68" i="4"/>
  <c r="X68" i="4"/>
  <c r="W68" i="4"/>
  <c r="V68" i="4"/>
  <c r="U68" i="4"/>
  <c r="T68" i="4"/>
  <c r="AE67" i="4"/>
  <c r="AD67" i="4"/>
  <c r="AC67" i="4"/>
  <c r="AB67" i="4"/>
  <c r="AA67" i="4"/>
  <c r="Z67" i="4"/>
  <c r="Y67" i="4"/>
  <c r="X67" i="4"/>
  <c r="W67" i="4"/>
  <c r="V67" i="4"/>
  <c r="U67" i="4"/>
  <c r="T67" i="4"/>
  <c r="AE66" i="4"/>
  <c r="AD66" i="4"/>
  <c r="AC66" i="4"/>
  <c r="AB66" i="4"/>
  <c r="AA66" i="4"/>
  <c r="Z66" i="4"/>
  <c r="Y66" i="4"/>
  <c r="X66" i="4"/>
  <c r="W66" i="4"/>
  <c r="T66" i="4"/>
  <c r="AE65" i="4"/>
  <c r="AD65" i="4"/>
  <c r="AC65" i="4"/>
  <c r="AB65" i="4"/>
  <c r="AA65" i="4"/>
  <c r="Z65" i="4"/>
  <c r="Y65" i="4"/>
  <c r="X65" i="4"/>
  <c r="V65" i="4"/>
  <c r="T65" i="4"/>
  <c r="AE64" i="4"/>
  <c r="AD64" i="4"/>
  <c r="AC64" i="4"/>
  <c r="AB64" i="4"/>
  <c r="AA64" i="4"/>
  <c r="Z64" i="4"/>
  <c r="Y64" i="4"/>
  <c r="W64" i="4"/>
  <c r="V64" i="4"/>
  <c r="T64" i="4"/>
  <c r="AE63" i="4"/>
  <c r="AD63" i="4"/>
  <c r="AC63" i="4"/>
  <c r="AB63" i="4"/>
  <c r="AA63" i="4"/>
  <c r="Z63" i="4"/>
  <c r="Y63" i="4"/>
  <c r="X63" i="4"/>
  <c r="W63" i="4"/>
  <c r="V63" i="4"/>
  <c r="U63" i="4"/>
  <c r="T63" i="4"/>
  <c r="AE62" i="4"/>
  <c r="AD62" i="4"/>
  <c r="AC62" i="4"/>
  <c r="AB62" i="4"/>
  <c r="AA62" i="4"/>
  <c r="Z62" i="4"/>
  <c r="Y62" i="4"/>
  <c r="X62" i="4"/>
  <c r="V62" i="4"/>
  <c r="T62" i="4"/>
  <c r="AE61" i="4"/>
  <c r="AD61" i="4"/>
  <c r="AC61" i="4"/>
  <c r="AB61" i="4"/>
  <c r="AA61" i="4"/>
  <c r="Z61" i="4"/>
  <c r="Y61" i="4"/>
  <c r="X61" i="4"/>
  <c r="W61" i="4"/>
  <c r="T61" i="4"/>
  <c r="AE60" i="4"/>
  <c r="AD60" i="4"/>
  <c r="AC60" i="4"/>
  <c r="AB60" i="4"/>
  <c r="AA60" i="4"/>
  <c r="Z60" i="4"/>
  <c r="Y60" i="4"/>
  <c r="X60" i="4"/>
  <c r="W60" i="4"/>
  <c r="V60" i="4"/>
  <c r="U60" i="4"/>
  <c r="T60" i="4"/>
  <c r="AE59" i="4"/>
  <c r="AD59" i="4"/>
  <c r="AC59" i="4"/>
  <c r="AB59" i="4"/>
  <c r="AA59" i="4"/>
  <c r="Z59" i="4"/>
  <c r="X59" i="4"/>
  <c r="W59" i="4"/>
  <c r="V59" i="4"/>
  <c r="T59" i="4"/>
  <c r="AE57" i="4"/>
  <c r="AD57" i="4"/>
  <c r="AC57" i="4"/>
  <c r="AB57" i="4"/>
  <c r="AA57" i="4"/>
  <c r="Z57" i="4"/>
  <c r="Y57" i="4"/>
  <c r="X57" i="4"/>
  <c r="W57" i="4"/>
  <c r="V57" i="4"/>
  <c r="U57" i="4"/>
  <c r="T57" i="4"/>
  <c r="AE56" i="4"/>
  <c r="AD56" i="4"/>
  <c r="AC56" i="4"/>
  <c r="AB56" i="4"/>
  <c r="AA56" i="4"/>
  <c r="Z56" i="4"/>
  <c r="Y56" i="4"/>
  <c r="W56" i="4"/>
  <c r="V56" i="4"/>
  <c r="T56" i="4"/>
  <c r="AE55" i="4"/>
  <c r="AD55" i="4"/>
  <c r="AC55" i="4"/>
  <c r="AB55" i="4"/>
  <c r="AA55" i="4"/>
  <c r="Z55" i="4"/>
  <c r="Y55" i="4"/>
  <c r="X55" i="4"/>
  <c r="W55" i="4"/>
  <c r="V55" i="4"/>
  <c r="U55" i="4"/>
  <c r="T55" i="4"/>
  <c r="AE54" i="4"/>
  <c r="AD54" i="4"/>
  <c r="AC54" i="4"/>
  <c r="AB54" i="4"/>
  <c r="AA54" i="4"/>
  <c r="Y54" i="4"/>
  <c r="X54" i="4"/>
  <c r="W54" i="4"/>
  <c r="V54" i="4"/>
  <c r="T54" i="4"/>
  <c r="AE53" i="4"/>
  <c r="AD53" i="4"/>
  <c r="AC53" i="4"/>
  <c r="AB53" i="4"/>
  <c r="AA53" i="4"/>
  <c r="Z53" i="4"/>
  <c r="Y53" i="4"/>
  <c r="W53" i="4"/>
  <c r="V53" i="4"/>
  <c r="T53" i="4"/>
  <c r="AE52" i="4"/>
  <c r="AD52" i="4"/>
  <c r="AC52" i="4"/>
  <c r="AB52" i="4"/>
  <c r="AA52" i="4"/>
  <c r="Z52" i="4"/>
  <c r="Y52" i="4"/>
  <c r="X52" i="4"/>
  <c r="W52" i="4"/>
  <c r="V52" i="4"/>
  <c r="U52" i="4"/>
  <c r="T52" i="4"/>
  <c r="AE51" i="4"/>
  <c r="AD51" i="4"/>
  <c r="AC51" i="4"/>
  <c r="AB51" i="4"/>
  <c r="AA51" i="4"/>
  <c r="Y51" i="4"/>
  <c r="X51" i="4"/>
  <c r="W51" i="4"/>
  <c r="V51" i="4"/>
  <c r="T51" i="4"/>
  <c r="AE50" i="4"/>
  <c r="AD50" i="4"/>
  <c r="AC50" i="4"/>
  <c r="AB50" i="4"/>
  <c r="AA50" i="4"/>
  <c r="Z50" i="4"/>
  <c r="Y50" i="4"/>
  <c r="X50" i="4"/>
  <c r="W50" i="4"/>
  <c r="V50" i="4"/>
  <c r="U50" i="4"/>
  <c r="T50" i="4"/>
  <c r="AE49" i="4"/>
  <c r="AD49" i="4"/>
  <c r="AC49" i="4"/>
  <c r="AB49" i="4"/>
  <c r="AA49" i="4"/>
  <c r="Z49" i="4"/>
  <c r="Y49" i="4"/>
  <c r="X49" i="4"/>
  <c r="W49" i="4"/>
  <c r="T49" i="4"/>
  <c r="AE48" i="4"/>
  <c r="AD48" i="4"/>
  <c r="AC48" i="4"/>
  <c r="AB48" i="4"/>
  <c r="AA48" i="4"/>
  <c r="Z48" i="4"/>
  <c r="Y48" i="4"/>
  <c r="X48" i="4"/>
  <c r="W48" i="4"/>
  <c r="V48" i="4"/>
  <c r="U48" i="4"/>
  <c r="T48" i="4"/>
  <c r="AE47" i="4"/>
  <c r="AD47" i="4"/>
  <c r="AC47" i="4"/>
  <c r="AB47" i="4"/>
  <c r="AA47" i="4"/>
  <c r="Z47" i="4"/>
  <c r="Y47" i="4"/>
  <c r="W47" i="4"/>
  <c r="V47" i="4"/>
  <c r="T47" i="4"/>
  <c r="AE46" i="4"/>
  <c r="AD46" i="4"/>
  <c r="AC46" i="4"/>
  <c r="AB46" i="4"/>
  <c r="AA46" i="4"/>
  <c r="Z46" i="4"/>
  <c r="X46" i="4"/>
  <c r="W46" i="4"/>
  <c r="V46" i="4"/>
  <c r="T46" i="4"/>
  <c r="AE45" i="4"/>
  <c r="AD45" i="4"/>
  <c r="AC45" i="4"/>
  <c r="AB45" i="4"/>
  <c r="AA45" i="4"/>
  <c r="Z45" i="4"/>
  <c r="Y45" i="4"/>
  <c r="X45" i="4"/>
  <c r="V45" i="4"/>
  <c r="T45" i="4"/>
  <c r="AE44" i="4"/>
  <c r="AD44" i="4"/>
  <c r="AC44" i="4"/>
  <c r="AB44" i="4"/>
  <c r="AA44" i="4"/>
  <c r="Z44" i="4"/>
  <c r="X44" i="4"/>
  <c r="W44" i="4"/>
  <c r="V44" i="4"/>
  <c r="T44" i="4"/>
  <c r="AE43" i="4"/>
  <c r="AD43" i="4"/>
  <c r="AC43" i="4"/>
  <c r="AB43" i="4"/>
  <c r="AA43" i="4"/>
  <c r="Z43" i="4"/>
  <c r="Y43" i="4"/>
  <c r="X43" i="4"/>
  <c r="W43" i="4"/>
  <c r="V43" i="4"/>
  <c r="U43" i="4"/>
  <c r="T43" i="4"/>
  <c r="AE42" i="4"/>
  <c r="AD42" i="4"/>
  <c r="AC42" i="4"/>
  <c r="AB42" i="4"/>
  <c r="AA42" i="4"/>
  <c r="Z42" i="4"/>
  <c r="Y42" i="4"/>
  <c r="X42" i="4"/>
  <c r="W42" i="4"/>
  <c r="V42" i="4"/>
  <c r="U42" i="4"/>
  <c r="T42" i="4"/>
  <c r="R74" i="4"/>
  <c r="S74" i="4"/>
  <c r="Q74" i="4"/>
  <c r="P74" i="4"/>
  <c r="G74" i="4"/>
  <c r="R73" i="4"/>
  <c r="S73" i="4"/>
  <c r="Q73" i="4"/>
  <c r="P73" i="4"/>
  <c r="W73" i="4"/>
  <c r="G73" i="4"/>
  <c r="R72" i="4"/>
  <c r="S72" i="4"/>
  <c r="Q72" i="4"/>
  <c r="P72" i="4"/>
  <c r="Y72" i="4"/>
  <c r="G72" i="4"/>
  <c r="R71" i="4"/>
  <c r="S71" i="4"/>
  <c r="Q71" i="4"/>
  <c r="P71" i="4"/>
  <c r="Z71" i="4"/>
  <c r="G71" i="4"/>
  <c r="R70" i="4"/>
  <c r="S70" i="4"/>
  <c r="Q70" i="4"/>
  <c r="P70" i="4"/>
  <c r="Z70" i="4"/>
  <c r="G70" i="4"/>
  <c r="R69" i="4"/>
  <c r="S69" i="4"/>
  <c r="Q69" i="4"/>
  <c r="P69" i="4"/>
  <c r="V69" i="4"/>
  <c r="G69" i="4"/>
  <c r="R68" i="4"/>
  <c r="S68" i="4" s="1"/>
  <c r="Q68" i="4"/>
  <c r="P68" i="4"/>
  <c r="G68" i="4"/>
  <c r="R67" i="4"/>
  <c r="S67" i="4"/>
  <c r="Q67" i="4"/>
  <c r="P67" i="4"/>
  <c r="G67" i="4"/>
  <c r="R66" i="4"/>
  <c r="S66" i="4"/>
  <c r="Q66" i="4"/>
  <c r="P66" i="4"/>
  <c r="V66" i="4"/>
  <c r="G66" i="4"/>
  <c r="R65" i="4"/>
  <c r="S65" i="4"/>
  <c r="Q65" i="4"/>
  <c r="P65" i="4"/>
  <c r="W65" i="4" s="1"/>
  <c r="G65" i="4"/>
  <c r="R64" i="4"/>
  <c r="S64" i="4"/>
  <c r="Q64" i="4"/>
  <c r="P64" i="4"/>
  <c r="U64" i="4"/>
  <c r="G64" i="4"/>
  <c r="R63" i="4"/>
  <c r="S63" i="4" s="1"/>
  <c r="Q63" i="4"/>
  <c r="P63" i="4"/>
  <c r="G63" i="4"/>
  <c r="R62" i="4"/>
  <c r="S62" i="4"/>
  <c r="Q62" i="4"/>
  <c r="P62" i="4"/>
  <c r="W62" i="4" s="1"/>
  <c r="G62" i="4"/>
  <c r="R61" i="4"/>
  <c r="S61" i="4"/>
  <c r="Q61" i="4"/>
  <c r="P61" i="4"/>
  <c r="U61" i="4"/>
  <c r="G61" i="4"/>
  <c r="R60" i="4"/>
  <c r="S60" i="4"/>
  <c r="Q60" i="4"/>
  <c r="P60" i="4"/>
  <c r="G60" i="4"/>
  <c r="R59" i="4"/>
  <c r="S59" i="4"/>
  <c r="Q59" i="4"/>
  <c r="P59" i="4"/>
  <c r="G59" i="4"/>
  <c r="R57" i="4"/>
  <c r="S57" i="4"/>
  <c r="Q57" i="4"/>
  <c r="P57" i="4"/>
  <c r="G57" i="4"/>
  <c r="R56" i="4"/>
  <c r="S56" i="4"/>
  <c r="Q56" i="4"/>
  <c r="P56" i="4"/>
  <c r="X56" i="4"/>
  <c r="G56" i="4"/>
  <c r="R55" i="4"/>
  <c r="S55" i="4" s="1"/>
  <c r="Q55" i="4"/>
  <c r="P55" i="4"/>
  <c r="G55" i="4"/>
  <c r="R54" i="4"/>
  <c r="S54" i="4"/>
  <c r="Q54" i="4"/>
  <c r="P54" i="4"/>
  <c r="Z54" i="4" s="1"/>
  <c r="G54" i="4"/>
  <c r="R53" i="4"/>
  <c r="S53" i="4"/>
  <c r="Q53" i="4"/>
  <c r="P53" i="4"/>
  <c r="U53" i="4"/>
  <c r="G53" i="4"/>
  <c r="R52" i="4"/>
  <c r="S52" i="4"/>
  <c r="Q52" i="4"/>
  <c r="P52" i="4"/>
  <c r="G52" i="4"/>
  <c r="R51" i="4"/>
  <c r="S51" i="4"/>
  <c r="Q51" i="4"/>
  <c r="P51" i="4"/>
  <c r="U51" i="4"/>
  <c r="G51" i="4"/>
  <c r="R50" i="4"/>
  <c r="S50" i="4" s="1"/>
  <c r="Q50" i="4"/>
  <c r="P50" i="4"/>
  <c r="G50" i="4"/>
  <c r="R49" i="4"/>
  <c r="S49" i="4"/>
  <c r="Q49" i="4"/>
  <c r="P49" i="4"/>
  <c r="V49" i="4" s="1"/>
  <c r="G49" i="4"/>
  <c r="R48" i="4"/>
  <c r="S48" i="4"/>
  <c r="Q48" i="4"/>
  <c r="P48" i="4"/>
  <c r="G48" i="4"/>
  <c r="R47" i="4"/>
  <c r="S47" i="4"/>
  <c r="Q47" i="4"/>
  <c r="P47" i="4"/>
  <c r="U47" i="4"/>
  <c r="G47" i="4"/>
  <c r="R46" i="4"/>
  <c r="S46" i="4"/>
  <c r="Q46" i="4"/>
  <c r="P46" i="4"/>
  <c r="Y46" i="4"/>
  <c r="G46" i="4"/>
  <c r="R45" i="4"/>
  <c r="S45" i="4" s="1"/>
  <c r="Q45" i="4"/>
  <c r="P45" i="4"/>
  <c r="W45" i="4" s="1"/>
  <c r="G45" i="4"/>
  <c r="R44" i="4"/>
  <c r="S44" i="4"/>
  <c r="Q44" i="4"/>
  <c r="P44" i="4"/>
  <c r="Y44" i="4"/>
  <c r="G44" i="4"/>
  <c r="R43" i="4"/>
  <c r="Q43" i="4"/>
  <c r="P43" i="4"/>
  <c r="G43" i="4"/>
  <c r="R42" i="4"/>
  <c r="Q42" i="4"/>
  <c r="P42" i="4"/>
  <c r="G42" i="4"/>
  <c r="AE74" i="3"/>
  <c r="AD74" i="3"/>
  <c r="AC74" i="3"/>
  <c r="AB74" i="3"/>
  <c r="AA74" i="3"/>
  <c r="Z74" i="3"/>
  <c r="Y74" i="3"/>
  <c r="W74" i="3"/>
  <c r="V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W69" i="3"/>
  <c r="V69" i="3"/>
  <c r="T69" i="3"/>
  <c r="AE68" i="3"/>
  <c r="AD68" i="3"/>
  <c r="AC68" i="3"/>
  <c r="AB68" i="3"/>
  <c r="AA68" i="3"/>
  <c r="Z68" i="3"/>
  <c r="X68" i="3"/>
  <c r="W68" i="3"/>
  <c r="V68" i="3"/>
  <c r="T68" i="3"/>
  <c r="AE67" i="3"/>
  <c r="AD67" i="3"/>
  <c r="AC67" i="3"/>
  <c r="AB67" i="3"/>
  <c r="AA67" i="3"/>
  <c r="Y67" i="3"/>
  <c r="X67" i="3"/>
  <c r="W67" i="3"/>
  <c r="V67" i="3"/>
  <c r="T67" i="3"/>
  <c r="AE66" i="3"/>
  <c r="AD66" i="3"/>
  <c r="AC66" i="3"/>
  <c r="AB66" i="3"/>
  <c r="AA66" i="3"/>
  <c r="Y66" i="3"/>
  <c r="X66" i="3"/>
  <c r="W66" i="3"/>
  <c r="V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AE64" i="3"/>
  <c r="AD64" i="3"/>
  <c r="AC64" i="3"/>
  <c r="AB64" i="3"/>
  <c r="AA64" i="3"/>
  <c r="Y64" i="3"/>
  <c r="X64" i="3"/>
  <c r="W64" i="3"/>
  <c r="V64" i="3"/>
  <c r="T64" i="3"/>
  <c r="AE63" i="3"/>
  <c r="AD63" i="3"/>
  <c r="AC63" i="3"/>
  <c r="AB63" i="3"/>
  <c r="AA63" i="3"/>
  <c r="Z63" i="3"/>
  <c r="Y63" i="3"/>
  <c r="X63" i="3"/>
  <c r="W63" i="3"/>
  <c r="T63" i="3"/>
  <c r="AE62" i="3"/>
  <c r="AD62" i="3"/>
  <c r="AC62" i="3"/>
  <c r="AB62" i="3"/>
  <c r="AA62" i="3"/>
  <c r="Z62" i="3"/>
  <c r="Y62" i="3"/>
  <c r="X62" i="3"/>
  <c r="W62" i="3"/>
  <c r="V62" i="3"/>
  <c r="U62" i="3"/>
  <c r="T62" i="3"/>
  <c r="AE61" i="3"/>
  <c r="AD61" i="3"/>
  <c r="AC61" i="3"/>
  <c r="AB61" i="3"/>
  <c r="AA61" i="3"/>
  <c r="Z61" i="3"/>
  <c r="X61" i="3"/>
  <c r="W61" i="3"/>
  <c r="V61" i="3"/>
  <c r="T61" i="3"/>
  <c r="AE60" i="3"/>
  <c r="AD60" i="3"/>
  <c r="AC60" i="3"/>
  <c r="AB60" i="3"/>
  <c r="AA60" i="3"/>
  <c r="Z60" i="3"/>
  <c r="Y60" i="3"/>
  <c r="X60" i="3"/>
  <c r="W60" i="3"/>
  <c r="V60" i="3"/>
  <c r="U60" i="3"/>
  <c r="T60" i="3"/>
  <c r="AE59" i="3"/>
  <c r="AD59" i="3"/>
  <c r="AC59" i="3"/>
  <c r="AB59" i="3"/>
  <c r="AA59" i="3"/>
  <c r="Z59" i="3"/>
  <c r="Y59" i="3"/>
  <c r="X59" i="3"/>
  <c r="V59" i="3"/>
  <c r="T59" i="3"/>
  <c r="AE57" i="3"/>
  <c r="AD57" i="3"/>
  <c r="AC57" i="3"/>
  <c r="AB57" i="3"/>
  <c r="AA57" i="3"/>
  <c r="Z57" i="3"/>
  <c r="Y57" i="3"/>
  <c r="X57" i="3"/>
  <c r="W57" i="3"/>
  <c r="T57" i="3"/>
  <c r="AE56" i="3"/>
  <c r="AD56" i="3"/>
  <c r="AC56" i="3"/>
  <c r="AB56" i="3"/>
  <c r="AA56" i="3"/>
  <c r="Z56" i="3"/>
  <c r="Y56" i="3"/>
  <c r="X56" i="3"/>
  <c r="W56" i="3"/>
  <c r="V56" i="3"/>
  <c r="U56" i="3"/>
  <c r="T56" i="3"/>
  <c r="AE55" i="3"/>
  <c r="AD55" i="3"/>
  <c r="AC55" i="3"/>
  <c r="AB55" i="3"/>
  <c r="AA55" i="3"/>
  <c r="Z55" i="3"/>
  <c r="Y55" i="3"/>
  <c r="X55" i="3"/>
  <c r="W55" i="3"/>
  <c r="V55" i="3"/>
  <c r="U55" i="3"/>
  <c r="T55" i="3"/>
  <c r="AE54" i="3"/>
  <c r="AD54" i="3"/>
  <c r="AC54" i="3"/>
  <c r="AB54" i="3"/>
  <c r="AA54" i="3"/>
  <c r="Z54" i="3"/>
  <c r="Y54" i="3"/>
  <c r="X54" i="3"/>
  <c r="W54" i="3"/>
  <c r="V54" i="3"/>
  <c r="U54" i="3"/>
  <c r="T54" i="3"/>
  <c r="AE53" i="3"/>
  <c r="AD53" i="3"/>
  <c r="AC53" i="3"/>
  <c r="AB53" i="3"/>
  <c r="AA53" i="3"/>
  <c r="Z53" i="3"/>
  <c r="Y53" i="3"/>
  <c r="X53" i="3"/>
  <c r="V53" i="3"/>
  <c r="T53" i="3"/>
  <c r="AE52" i="3"/>
  <c r="AD52" i="3"/>
  <c r="AC52" i="3"/>
  <c r="AB52" i="3"/>
  <c r="AA52" i="3"/>
  <c r="Z52" i="3"/>
  <c r="Y52" i="3"/>
  <c r="W52" i="3"/>
  <c r="V52" i="3"/>
  <c r="T52" i="3"/>
  <c r="AE51" i="3"/>
  <c r="AD51" i="3"/>
  <c r="AC51" i="3"/>
  <c r="AB51" i="3"/>
  <c r="AA51" i="3"/>
  <c r="Z51" i="3"/>
  <c r="Y51" i="3"/>
  <c r="W51" i="3"/>
  <c r="V51" i="3"/>
  <c r="T51" i="3"/>
  <c r="AE50" i="3"/>
  <c r="AD50" i="3"/>
  <c r="AC50" i="3"/>
  <c r="AB50" i="3"/>
  <c r="AA50" i="3"/>
  <c r="Z50" i="3"/>
  <c r="X50" i="3"/>
  <c r="W50" i="3"/>
  <c r="V50" i="3"/>
  <c r="T50" i="3"/>
  <c r="AE49" i="3"/>
  <c r="AD49" i="3"/>
  <c r="AC49" i="3"/>
  <c r="AB49" i="3"/>
  <c r="AA49" i="3"/>
  <c r="Z49" i="3"/>
  <c r="X49" i="3"/>
  <c r="W49" i="3"/>
  <c r="V49" i="3"/>
  <c r="T49" i="3"/>
  <c r="AE48" i="3"/>
  <c r="AD48" i="3"/>
  <c r="AC48" i="3"/>
  <c r="AB48" i="3"/>
  <c r="AA48" i="3"/>
  <c r="Z48" i="3"/>
  <c r="Y48" i="3"/>
  <c r="X48" i="3"/>
  <c r="W48" i="3"/>
  <c r="T48" i="3"/>
  <c r="AE47" i="3"/>
  <c r="AD47" i="3"/>
  <c r="AC47" i="3"/>
  <c r="AB47" i="3"/>
  <c r="AA47" i="3"/>
  <c r="Y47" i="3"/>
  <c r="X47" i="3"/>
  <c r="W47" i="3"/>
  <c r="V47" i="3"/>
  <c r="T47" i="3"/>
  <c r="AE46" i="3"/>
  <c r="AD46" i="3"/>
  <c r="AC46" i="3"/>
  <c r="AB46" i="3"/>
  <c r="AA46" i="3"/>
  <c r="Z46" i="3"/>
  <c r="Y46" i="3"/>
  <c r="X46" i="3"/>
  <c r="V46" i="3"/>
  <c r="T46" i="3"/>
  <c r="AE45" i="3"/>
  <c r="AD45" i="3"/>
  <c r="AC45" i="3"/>
  <c r="AB45" i="3"/>
  <c r="AA45" i="3"/>
  <c r="Z45" i="3"/>
  <c r="Y45" i="3"/>
  <c r="X45" i="3"/>
  <c r="W45" i="3"/>
  <c r="V45" i="3"/>
  <c r="U45" i="3"/>
  <c r="T45" i="3"/>
  <c r="AE44" i="3"/>
  <c r="AD44" i="3"/>
  <c r="AC44" i="3"/>
  <c r="AB44" i="3"/>
  <c r="AA44" i="3"/>
  <c r="Z44" i="3"/>
  <c r="Y44" i="3"/>
  <c r="X44" i="3"/>
  <c r="V44" i="3"/>
  <c r="T44" i="3"/>
  <c r="AE43" i="3"/>
  <c r="AD43" i="3"/>
  <c r="AC43" i="3"/>
  <c r="AB43" i="3"/>
  <c r="AA43" i="3"/>
  <c r="Z43" i="3"/>
  <c r="Y43" i="3"/>
  <c r="X43" i="3"/>
  <c r="W43" i="3"/>
  <c r="V43" i="3"/>
  <c r="U43" i="3"/>
  <c r="T43" i="3"/>
  <c r="AE42" i="3"/>
  <c r="AD42" i="3"/>
  <c r="AC42" i="3"/>
  <c r="AC58" i="3" s="1"/>
  <c r="AB42" i="3"/>
  <c r="AA42" i="3"/>
  <c r="Z42" i="3"/>
  <c r="Y42" i="3"/>
  <c r="X42" i="3"/>
  <c r="W42" i="3"/>
  <c r="T42" i="3"/>
  <c r="AE36" i="3"/>
  <c r="AD36" i="3"/>
  <c r="AC36" i="3"/>
  <c r="AB36" i="3"/>
  <c r="AA36" i="3"/>
  <c r="Z36" i="3"/>
  <c r="Y36" i="3"/>
  <c r="W36" i="3"/>
  <c r="V36" i="3"/>
  <c r="T36" i="3"/>
  <c r="S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D33" i="3"/>
  <c r="AC33" i="3"/>
  <c r="AB33" i="3"/>
  <c r="AA33" i="3"/>
  <c r="Z33" i="3"/>
  <c r="Y33" i="3"/>
  <c r="X33" i="3"/>
  <c r="W33" i="3"/>
  <c r="V33" i="3"/>
  <c r="U33" i="3"/>
  <c r="T33" i="3"/>
  <c r="AE32" i="3"/>
  <c r="AD32" i="3"/>
  <c r="AC32" i="3"/>
  <c r="AB32" i="3"/>
  <c r="AA32" i="3"/>
  <c r="Z32" i="3"/>
  <c r="Y32" i="3"/>
  <c r="X32" i="3"/>
  <c r="W32" i="3"/>
  <c r="V32" i="3"/>
  <c r="U32" i="3"/>
  <c r="T32" i="3"/>
  <c r="AE31" i="3"/>
  <c r="AD31" i="3"/>
  <c r="AC31" i="3"/>
  <c r="AB31" i="3"/>
  <c r="AA31" i="3"/>
  <c r="Z31" i="3"/>
  <c r="Y31" i="3"/>
  <c r="W31" i="3"/>
  <c r="V31" i="3"/>
  <c r="T31" i="3"/>
  <c r="S31" i="3"/>
  <c r="AE30" i="3"/>
  <c r="AD30" i="3"/>
  <c r="AC30" i="3"/>
  <c r="AB30" i="3"/>
  <c r="AA30" i="3"/>
  <c r="Z30" i="3"/>
  <c r="X30" i="3"/>
  <c r="W30" i="3"/>
  <c r="V30" i="3"/>
  <c r="T30" i="3"/>
  <c r="S30" i="3"/>
  <c r="AE29" i="3"/>
  <c r="AD29" i="3"/>
  <c r="AC29" i="3"/>
  <c r="AB29" i="3"/>
  <c r="AA29" i="3"/>
  <c r="Y29" i="3"/>
  <c r="X29" i="3"/>
  <c r="W29" i="3"/>
  <c r="V29" i="3"/>
  <c r="T29" i="3"/>
  <c r="S29" i="3"/>
  <c r="AE28" i="3"/>
  <c r="AD28" i="3"/>
  <c r="AC28" i="3"/>
  <c r="AB28" i="3"/>
  <c r="AA28" i="3"/>
  <c r="Y28" i="3"/>
  <c r="X28" i="3"/>
  <c r="W28" i="3"/>
  <c r="V28" i="3"/>
  <c r="T28" i="3"/>
  <c r="S28" i="3"/>
  <c r="AE27" i="3"/>
  <c r="AD27" i="3"/>
  <c r="AC27" i="3"/>
  <c r="AB27" i="3"/>
  <c r="AA27" i="3"/>
  <c r="Z27" i="3"/>
  <c r="Y27" i="3"/>
  <c r="X27" i="3"/>
  <c r="W27" i="3"/>
  <c r="V27" i="3"/>
  <c r="U27" i="3"/>
  <c r="T27" i="3"/>
  <c r="AE26" i="3"/>
  <c r="AD26" i="3"/>
  <c r="AC26" i="3"/>
  <c r="AB26" i="3"/>
  <c r="AA26" i="3"/>
  <c r="AA37" i="3" s="1"/>
  <c r="V44" i="6" s="1"/>
  <c r="Y26" i="3"/>
  <c r="X26" i="3"/>
  <c r="W26" i="3"/>
  <c r="V26" i="3"/>
  <c r="T26" i="3"/>
  <c r="S26" i="3"/>
  <c r="AE25" i="3"/>
  <c r="AD25" i="3"/>
  <c r="AC25" i="3"/>
  <c r="AB25" i="3"/>
  <c r="AA25" i="3"/>
  <c r="Z25" i="3"/>
  <c r="Y25" i="3"/>
  <c r="X25" i="3"/>
  <c r="W25" i="3"/>
  <c r="T25" i="3"/>
  <c r="S25" i="3"/>
  <c r="AE24" i="3"/>
  <c r="AD24" i="3"/>
  <c r="AC24" i="3"/>
  <c r="AB24" i="3"/>
  <c r="AA24" i="3"/>
  <c r="Z24" i="3"/>
  <c r="Y24" i="3"/>
  <c r="X24" i="3"/>
  <c r="W24" i="3"/>
  <c r="V24" i="3"/>
  <c r="U24" i="3"/>
  <c r="T24" i="3"/>
  <c r="AE23" i="3"/>
  <c r="AD23" i="3"/>
  <c r="AC23" i="3"/>
  <c r="AB23" i="3"/>
  <c r="AA23" i="3"/>
  <c r="Z23" i="3"/>
  <c r="X23" i="3"/>
  <c r="W23" i="3"/>
  <c r="V23" i="3"/>
  <c r="T23" i="3"/>
  <c r="S23" i="3"/>
  <c r="AE22" i="3"/>
  <c r="AD22" i="3"/>
  <c r="AC22" i="3"/>
  <c r="AB22" i="3"/>
  <c r="AA22" i="3"/>
  <c r="Z22" i="3"/>
  <c r="Y22" i="3"/>
  <c r="X22" i="3"/>
  <c r="W22" i="3"/>
  <c r="V22" i="3"/>
  <c r="U22" i="3"/>
  <c r="T22" i="3"/>
  <c r="AE21" i="3"/>
  <c r="AD21" i="3"/>
  <c r="AC21" i="3"/>
  <c r="AB21" i="3"/>
  <c r="AA21" i="3"/>
  <c r="Z21" i="3"/>
  <c r="Y21" i="3"/>
  <c r="X21" i="3"/>
  <c r="V21" i="3"/>
  <c r="T21" i="3"/>
  <c r="S21" i="3"/>
  <c r="AE19" i="3"/>
  <c r="AD19" i="3"/>
  <c r="AC19" i="3"/>
  <c r="AB19" i="3"/>
  <c r="AA19" i="3"/>
  <c r="Z19" i="3"/>
  <c r="Y19" i="3"/>
  <c r="X19" i="3"/>
  <c r="W19" i="3"/>
  <c r="T19" i="3"/>
  <c r="AE18" i="3"/>
  <c r="AD18" i="3"/>
  <c r="AC18" i="3"/>
  <c r="AB18" i="3"/>
  <c r="AA18" i="3"/>
  <c r="Z18" i="3"/>
  <c r="Y18" i="3"/>
  <c r="X18" i="3"/>
  <c r="W18" i="3"/>
  <c r="V18" i="3"/>
  <c r="U18" i="3"/>
  <c r="T18" i="3"/>
  <c r="AE17" i="3"/>
  <c r="AD17" i="3"/>
  <c r="AC17" i="3"/>
  <c r="AB17" i="3"/>
  <c r="AA17" i="3"/>
  <c r="Z17" i="3"/>
  <c r="Y17" i="3"/>
  <c r="X17" i="3"/>
  <c r="W17" i="3"/>
  <c r="V17" i="3"/>
  <c r="U17" i="3"/>
  <c r="T17" i="3"/>
  <c r="AE16" i="3"/>
  <c r="AD16" i="3"/>
  <c r="AC16" i="3"/>
  <c r="AB16" i="3"/>
  <c r="AA16" i="3"/>
  <c r="Z16" i="3"/>
  <c r="Y16" i="3"/>
  <c r="X16" i="3"/>
  <c r="W16" i="3"/>
  <c r="V16" i="3"/>
  <c r="U16" i="3"/>
  <c r="T16" i="3"/>
  <c r="AE15" i="3"/>
  <c r="AD15" i="3"/>
  <c r="AC15" i="3"/>
  <c r="AB15" i="3"/>
  <c r="AA15" i="3"/>
  <c r="Z15" i="3"/>
  <c r="Y15" i="3"/>
  <c r="X15" i="3"/>
  <c r="V15" i="3"/>
  <c r="T15" i="3"/>
  <c r="S15" i="3"/>
  <c r="AE14" i="3"/>
  <c r="AD14" i="3"/>
  <c r="AC14" i="3"/>
  <c r="AB14" i="3"/>
  <c r="AA14" i="3"/>
  <c r="Z14" i="3"/>
  <c r="Y14" i="3"/>
  <c r="W14" i="3"/>
  <c r="V14" i="3"/>
  <c r="T14" i="3"/>
  <c r="S14" i="3"/>
  <c r="AE13" i="3"/>
  <c r="AD13" i="3"/>
  <c r="AC13" i="3"/>
  <c r="AB13" i="3"/>
  <c r="AA13" i="3"/>
  <c r="Z13" i="3"/>
  <c r="Y13" i="3"/>
  <c r="W13" i="3"/>
  <c r="V13" i="3"/>
  <c r="T13" i="3"/>
  <c r="S13" i="3"/>
  <c r="AE12" i="3"/>
  <c r="AD12" i="3"/>
  <c r="AC12" i="3"/>
  <c r="AB12" i="3"/>
  <c r="AA12" i="3"/>
  <c r="Z12" i="3"/>
  <c r="X12" i="3"/>
  <c r="W12" i="3"/>
  <c r="V12" i="3"/>
  <c r="T12" i="3"/>
  <c r="S12" i="3"/>
  <c r="AE11" i="3"/>
  <c r="AD11" i="3"/>
  <c r="AC11" i="3"/>
  <c r="AB11" i="3"/>
  <c r="AA11" i="3"/>
  <c r="Z11" i="3"/>
  <c r="X11" i="3"/>
  <c r="W11" i="3"/>
  <c r="V11" i="3"/>
  <c r="T11" i="3"/>
  <c r="S11" i="3"/>
  <c r="AE10" i="3"/>
  <c r="AD10" i="3"/>
  <c r="AC10" i="3"/>
  <c r="AB10" i="3"/>
  <c r="AA10" i="3"/>
  <c r="Z10" i="3"/>
  <c r="Y10" i="3"/>
  <c r="X10" i="3"/>
  <c r="W10" i="3"/>
  <c r="T10" i="3"/>
  <c r="AE9" i="3"/>
  <c r="AD9" i="3"/>
  <c r="AC9" i="3"/>
  <c r="AB9" i="3"/>
  <c r="AA9" i="3"/>
  <c r="Y9" i="3"/>
  <c r="X9" i="3"/>
  <c r="W9" i="3"/>
  <c r="V9" i="3"/>
  <c r="T9" i="3"/>
  <c r="S9" i="3"/>
  <c r="AE8" i="3"/>
  <c r="AD8" i="3"/>
  <c r="AC8" i="3"/>
  <c r="AB8" i="3"/>
  <c r="AA8" i="3"/>
  <c r="Z8" i="3"/>
  <c r="Y8" i="3"/>
  <c r="X8" i="3"/>
  <c r="V8" i="3"/>
  <c r="T8" i="3"/>
  <c r="S8" i="3"/>
  <c r="AE7" i="3"/>
  <c r="AD7" i="3"/>
  <c r="AC7" i="3"/>
  <c r="AB7" i="3"/>
  <c r="AA7" i="3"/>
  <c r="Z7" i="3"/>
  <c r="Y7" i="3"/>
  <c r="X7" i="3"/>
  <c r="W7" i="3"/>
  <c r="V7" i="3"/>
  <c r="U7" i="3"/>
  <c r="T7" i="3"/>
  <c r="AE6" i="3"/>
  <c r="AD6" i="3"/>
  <c r="AC6" i="3"/>
  <c r="AB6" i="3"/>
  <c r="AA6" i="3"/>
  <c r="Z6" i="3"/>
  <c r="Y6" i="3"/>
  <c r="X6" i="3"/>
  <c r="V6" i="3"/>
  <c r="T6" i="3"/>
  <c r="S6" i="3"/>
  <c r="AE5" i="3"/>
  <c r="AD5" i="3"/>
  <c r="AC5" i="3"/>
  <c r="AB5" i="3"/>
  <c r="AA5" i="3"/>
  <c r="Z5" i="3"/>
  <c r="Y5" i="3"/>
  <c r="X5" i="3"/>
  <c r="W5" i="3"/>
  <c r="V5" i="3"/>
  <c r="U5" i="3"/>
  <c r="T5" i="3"/>
  <c r="AE4" i="3"/>
  <c r="AD4" i="3"/>
  <c r="AC4" i="3"/>
  <c r="AB4" i="3"/>
  <c r="AA4" i="3"/>
  <c r="Z4" i="3"/>
  <c r="Y4" i="3"/>
  <c r="X4" i="3"/>
  <c r="W4" i="3"/>
  <c r="T4" i="3"/>
  <c r="R74" i="3"/>
  <c r="S74" i="3"/>
  <c r="Q74" i="3"/>
  <c r="P74" i="3"/>
  <c r="U74" i="3"/>
  <c r="R73" i="3"/>
  <c r="S73" i="3"/>
  <c r="Q73" i="3"/>
  <c r="P73" i="3"/>
  <c r="G73" i="3"/>
  <c r="R72" i="3"/>
  <c r="S72" i="3"/>
  <c r="Q72" i="3"/>
  <c r="P72" i="3"/>
  <c r="G72" i="3"/>
  <c r="R71" i="3"/>
  <c r="S71" i="3"/>
  <c r="Q71" i="3"/>
  <c r="P71" i="3"/>
  <c r="G71" i="3"/>
  <c r="R70" i="3"/>
  <c r="S70" i="3" s="1"/>
  <c r="Q70" i="3"/>
  <c r="P70" i="3"/>
  <c r="G70" i="3"/>
  <c r="R69" i="3"/>
  <c r="S69" i="3"/>
  <c r="Q69" i="3"/>
  <c r="P69" i="3"/>
  <c r="X69" i="3" s="1"/>
  <c r="G69" i="3"/>
  <c r="R68" i="3"/>
  <c r="S68" i="3"/>
  <c r="Q68" i="3"/>
  <c r="P68" i="3"/>
  <c r="Y68" i="3"/>
  <c r="G68" i="3"/>
  <c r="R67" i="3"/>
  <c r="S67" i="3"/>
  <c r="Q67" i="3"/>
  <c r="P67" i="3"/>
  <c r="Z67" i="3" s="1"/>
  <c r="G67" i="3"/>
  <c r="R66" i="3"/>
  <c r="S66" i="3"/>
  <c r="Q66" i="3"/>
  <c r="P66" i="3"/>
  <c r="Z66" i="3"/>
  <c r="G66" i="3"/>
  <c r="R65" i="3"/>
  <c r="S65" i="3"/>
  <c r="Q65" i="3"/>
  <c r="P65" i="3"/>
  <c r="G65" i="3"/>
  <c r="R64" i="3"/>
  <c r="S64" i="3"/>
  <c r="Q64" i="3"/>
  <c r="P64" i="3"/>
  <c r="U64" i="3"/>
  <c r="G64" i="3"/>
  <c r="R63" i="3"/>
  <c r="S63" i="3" s="1"/>
  <c r="Q63" i="3"/>
  <c r="P63" i="3"/>
  <c r="V63" i="3"/>
  <c r="G63" i="3"/>
  <c r="R62" i="3"/>
  <c r="S62" i="3"/>
  <c r="Q62" i="3"/>
  <c r="P62" i="3"/>
  <c r="G62" i="3"/>
  <c r="R61" i="3"/>
  <c r="Q61" i="3"/>
  <c r="P61" i="3"/>
  <c r="Y61" i="3"/>
  <c r="G61" i="3"/>
  <c r="R60" i="3"/>
  <c r="S60" i="3" s="1"/>
  <c r="Q60" i="3"/>
  <c r="P60" i="3"/>
  <c r="G60" i="3"/>
  <c r="R59" i="3"/>
  <c r="S59" i="3"/>
  <c r="Q59" i="3"/>
  <c r="P59" i="3"/>
  <c r="U59" i="3" s="1"/>
  <c r="G59" i="3"/>
  <c r="R57" i="3"/>
  <c r="S57" i="3" s="1"/>
  <c r="Q57" i="3"/>
  <c r="P57" i="3"/>
  <c r="V57" i="3"/>
  <c r="G57" i="3"/>
  <c r="R56" i="3"/>
  <c r="S56" i="3"/>
  <c r="Q56" i="3"/>
  <c r="P56" i="3"/>
  <c r="G56" i="3"/>
  <c r="R55" i="3"/>
  <c r="S55" i="3"/>
  <c r="Q55" i="3"/>
  <c r="P55" i="3"/>
  <c r="G55" i="3"/>
  <c r="R54" i="3"/>
  <c r="S54" i="3" s="1"/>
  <c r="Q54" i="3"/>
  <c r="P54" i="3"/>
  <c r="G54" i="3"/>
  <c r="R53" i="3"/>
  <c r="S53" i="3" s="1"/>
  <c r="Q53" i="3"/>
  <c r="P53" i="3"/>
  <c r="W53" i="3"/>
  <c r="G53" i="3"/>
  <c r="R52" i="3"/>
  <c r="S52" i="3"/>
  <c r="Q52" i="3"/>
  <c r="P52" i="3"/>
  <c r="X52" i="3"/>
  <c r="G52" i="3"/>
  <c r="R51" i="3"/>
  <c r="S51" i="3"/>
  <c r="Q51" i="3"/>
  <c r="P51" i="3"/>
  <c r="U51" i="3"/>
  <c r="G51" i="3"/>
  <c r="R50" i="3"/>
  <c r="S50" i="3"/>
  <c r="Q50" i="3"/>
  <c r="P50" i="3"/>
  <c r="Y50" i="3"/>
  <c r="G50" i="3"/>
  <c r="R49" i="3"/>
  <c r="S49" i="3"/>
  <c r="Q49" i="3"/>
  <c r="P49" i="3"/>
  <c r="Y49" i="3"/>
  <c r="G49" i="3"/>
  <c r="R48" i="3"/>
  <c r="S48" i="3"/>
  <c r="Q48" i="3"/>
  <c r="P48" i="3"/>
  <c r="V48" i="3"/>
  <c r="G48" i="3"/>
  <c r="R47" i="3"/>
  <c r="S47" i="3"/>
  <c r="Q47" i="3"/>
  <c r="P47" i="3"/>
  <c r="U47" i="3"/>
  <c r="G47" i="3"/>
  <c r="R46" i="3"/>
  <c r="S46" i="3"/>
  <c r="Q46" i="3"/>
  <c r="P46" i="3"/>
  <c r="U46" i="3"/>
  <c r="G46" i="3"/>
  <c r="R45" i="3"/>
  <c r="S45" i="3" s="1"/>
  <c r="Q45" i="3"/>
  <c r="P45" i="3"/>
  <c r="G45" i="3"/>
  <c r="R44" i="3"/>
  <c r="S44" i="3"/>
  <c r="Q44" i="3"/>
  <c r="P44" i="3"/>
  <c r="W44" i="3" s="1"/>
  <c r="G44" i="3"/>
  <c r="R43" i="3"/>
  <c r="S43" i="3" s="1"/>
  <c r="Q43" i="3"/>
  <c r="P43" i="3"/>
  <c r="G43" i="3"/>
  <c r="R42" i="3"/>
  <c r="Q42" i="3"/>
  <c r="P42" i="3"/>
  <c r="V42" i="3" s="1"/>
  <c r="G42" i="3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37" i="2" s="1"/>
  <c r="N45" i="6" s="1"/>
  <c r="T22" i="2"/>
  <c r="T2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T36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21" i="8"/>
  <c r="AE74" i="2"/>
  <c r="AD74" i="2"/>
  <c r="AC74" i="2"/>
  <c r="AB74" i="2"/>
  <c r="AA74" i="2"/>
  <c r="AE73" i="2"/>
  <c r="AD73" i="2"/>
  <c r="AC73" i="2"/>
  <c r="AB73" i="2"/>
  <c r="AA73" i="2"/>
  <c r="AE72" i="2"/>
  <c r="AD72" i="2"/>
  <c r="AC72" i="2"/>
  <c r="AB72" i="2"/>
  <c r="AA72" i="2"/>
  <c r="AE71" i="2"/>
  <c r="AD71" i="2"/>
  <c r="AC71" i="2"/>
  <c r="AB71" i="2"/>
  <c r="AA71" i="2"/>
  <c r="AE70" i="2"/>
  <c r="AD70" i="2"/>
  <c r="AC70" i="2"/>
  <c r="AB70" i="2"/>
  <c r="AA70" i="2"/>
  <c r="AE69" i="2"/>
  <c r="AD69" i="2"/>
  <c r="AC69" i="2"/>
  <c r="AB69" i="2"/>
  <c r="AA69" i="2"/>
  <c r="AE68" i="2"/>
  <c r="AD68" i="2"/>
  <c r="AC68" i="2"/>
  <c r="AB68" i="2"/>
  <c r="AA68" i="2"/>
  <c r="AE67" i="2"/>
  <c r="AD67" i="2"/>
  <c r="AC67" i="2"/>
  <c r="AB67" i="2"/>
  <c r="AA67" i="2"/>
  <c r="AE66" i="2"/>
  <c r="AD66" i="2"/>
  <c r="AC66" i="2"/>
  <c r="AB66" i="2"/>
  <c r="AA66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E75" i="2" s="1"/>
  <c r="AD59" i="2"/>
  <c r="AC59" i="2"/>
  <c r="AB59" i="2"/>
  <c r="AA59" i="2"/>
  <c r="AA75" i="2" s="1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50" i="2"/>
  <c r="AD50" i="2"/>
  <c r="AC50" i="2"/>
  <c r="AB50" i="2"/>
  <c r="AA50" i="2"/>
  <c r="AE49" i="2"/>
  <c r="AD49" i="2"/>
  <c r="AC49" i="2"/>
  <c r="AB49" i="2"/>
  <c r="AA49" i="2"/>
  <c r="AE48" i="2"/>
  <c r="AD48" i="2"/>
  <c r="AC48" i="2"/>
  <c r="AB48" i="2"/>
  <c r="AA48" i="2"/>
  <c r="AE47" i="2"/>
  <c r="AD47" i="2"/>
  <c r="AC47" i="2"/>
  <c r="AB47" i="2"/>
  <c r="AA47" i="2"/>
  <c r="AE46" i="2"/>
  <c r="AD46" i="2"/>
  <c r="AC46" i="2"/>
  <c r="AB46" i="2"/>
  <c r="AA46" i="2"/>
  <c r="AE45" i="2"/>
  <c r="AD45" i="2"/>
  <c r="AC45" i="2"/>
  <c r="AB45" i="2"/>
  <c r="AA45" i="2"/>
  <c r="AE44" i="2"/>
  <c r="AD44" i="2"/>
  <c r="AC44" i="2"/>
  <c r="AB44" i="2"/>
  <c r="AA44" i="2"/>
  <c r="AE43" i="2"/>
  <c r="AD43" i="2"/>
  <c r="AC43" i="2"/>
  <c r="AB43" i="2"/>
  <c r="AB58" i="2" s="1"/>
  <c r="AA43" i="2"/>
  <c r="AE42" i="2"/>
  <c r="AD42" i="2"/>
  <c r="AC42" i="2"/>
  <c r="AC58" i="2" s="1"/>
  <c r="AB42" i="2"/>
  <c r="AA42" i="2"/>
  <c r="V74" i="13"/>
  <c r="V72" i="13"/>
  <c r="V69" i="13"/>
  <c r="V67" i="13"/>
  <c r="V65" i="13"/>
  <c r="V64" i="13"/>
  <c r="V63" i="13"/>
  <c r="V62" i="13"/>
  <c r="V60" i="13"/>
  <c r="V44" i="13"/>
  <c r="V45" i="13"/>
  <c r="V46" i="13"/>
  <c r="V47" i="13"/>
  <c r="V51" i="13"/>
  <c r="V53" i="13"/>
  <c r="V54" i="13"/>
  <c r="V56" i="13"/>
  <c r="V71" i="11"/>
  <c r="V70" i="11"/>
  <c r="V69" i="11"/>
  <c r="V68" i="11"/>
  <c r="V66" i="11"/>
  <c r="V65" i="11"/>
  <c r="V64" i="11"/>
  <c r="V63" i="11"/>
  <c r="V60" i="11"/>
  <c r="V45" i="11"/>
  <c r="V47" i="11"/>
  <c r="V48" i="11"/>
  <c r="V49" i="11"/>
  <c r="V50" i="11"/>
  <c r="V51" i="11"/>
  <c r="V52" i="11"/>
  <c r="V53" i="11"/>
  <c r="V55" i="11"/>
  <c r="V42" i="11"/>
  <c r="V73" i="9"/>
  <c r="V71" i="9"/>
  <c r="V70" i="9"/>
  <c r="V68" i="9"/>
  <c r="V65" i="9"/>
  <c r="V64" i="9"/>
  <c r="V63" i="9"/>
  <c r="V59" i="9"/>
  <c r="V44" i="9"/>
  <c r="V45" i="9"/>
  <c r="V50" i="9"/>
  <c r="V52" i="9"/>
  <c r="V55" i="9"/>
  <c r="V56" i="9"/>
  <c r="V57" i="9"/>
  <c r="V43" i="9"/>
  <c r="V42" i="9"/>
  <c r="S74" i="8"/>
  <c r="S73" i="8"/>
  <c r="S71" i="8"/>
  <c r="S70" i="8"/>
  <c r="S68" i="8"/>
  <c r="S65" i="8"/>
  <c r="S64" i="8"/>
  <c r="S62" i="8"/>
  <c r="S59" i="8"/>
  <c r="S43" i="8"/>
  <c r="S46" i="8"/>
  <c r="S47" i="8"/>
  <c r="S48" i="8"/>
  <c r="S49" i="8"/>
  <c r="S50" i="8"/>
  <c r="S51" i="8"/>
  <c r="S54" i="8"/>
  <c r="S56" i="8"/>
  <c r="S57" i="8"/>
  <c r="S73" i="1"/>
  <c r="S71" i="1"/>
  <c r="S70" i="1"/>
  <c r="S68" i="1"/>
  <c r="S67" i="1"/>
  <c r="S66" i="1"/>
  <c r="S65" i="1"/>
  <c r="S62" i="1"/>
  <c r="S59" i="1"/>
  <c r="S45" i="1"/>
  <c r="S46" i="1"/>
  <c r="S47" i="1"/>
  <c r="S48" i="1"/>
  <c r="S50" i="1"/>
  <c r="S51" i="1"/>
  <c r="S54" i="1"/>
  <c r="S55" i="1"/>
  <c r="S56" i="1"/>
  <c r="S57" i="1"/>
  <c r="S42" i="1"/>
  <c r="S74" i="2"/>
  <c r="S71" i="2"/>
  <c r="S68" i="2"/>
  <c r="S67" i="2"/>
  <c r="S66" i="2"/>
  <c r="S65" i="2"/>
  <c r="S43" i="2"/>
  <c r="S44" i="2"/>
  <c r="S45" i="2"/>
  <c r="S47" i="2"/>
  <c r="S48" i="2"/>
  <c r="S50" i="2"/>
  <c r="S51" i="2"/>
  <c r="S53" i="2"/>
  <c r="S55" i="2"/>
  <c r="S56" i="2"/>
  <c r="Z74" i="2"/>
  <c r="X74" i="2"/>
  <c r="W74" i="2"/>
  <c r="V74" i="2"/>
  <c r="R74" i="2"/>
  <c r="Q74" i="2"/>
  <c r="P74" i="2"/>
  <c r="Y74" i="2" s="1"/>
  <c r="G74" i="2"/>
  <c r="Z73" i="2"/>
  <c r="Y73" i="2"/>
  <c r="X73" i="2"/>
  <c r="W73" i="2"/>
  <c r="R73" i="2"/>
  <c r="S73" i="2" s="1"/>
  <c r="Q73" i="2"/>
  <c r="P73" i="2"/>
  <c r="V73" i="2" s="1"/>
  <c r="Z72" i="2"/>
  <c r="Y72" i="2"/>
  <c r="X72" i="2"/>
  <c r="W72" i="2"/>
  <c r="V72" i="2"/>
  <c r="U72" i="2"/>
  <c r="R72" i="2"/>
  <c r="S72" i="2" s="1"/>
  <c r="Q72" i="2"/>
  <c r="P72" i="2"/>
  <c r="G72" i="2"/>
  <c r="Y71" i="2"/>
  <c r="X71" i="2"/>
  <c r="W71" i="2"/>
  <c r="V71" i="2"/>
  <c r="R71" i="2"/>
  <c r="Q71" i="2"/>
  <c r="P71" i="2"/>
  <c r="U71" i="2"/>
  <c r="G71" i="2"/>
  <c r="Z70" i="2"/>
  <c r="Y70" i="2"/>
  <c r="X70" i="2"/>
  <c r="W70" i="2"/>
  <c r="V70" i="2"/>
  <c r="U70" i="2"/>
  <c r="R70" i="2"/>
  <c r="S70" i="2" s="1"/>
  <c r="Q70" i="2"/>
  <c r="P70" i="2"/>
  <c r="G70" i="2"/>
  <c r="Z69" i="2"/>
  <c r="Y69" i="2"/>
  <c r="X69" i="2"/>
  <c r="V69" i="2"/>
  <c r="R69" i="2"/>
  <c r="S69" i="2" s="1"/>
  <c r="Q69" i="2"/>
  <c r="P69" i="2"/>
  <c r="W69" i="2"/>
  <c r="G69" i="2"/>
  <c r="Z68" i="2"/>
  <c r="X68" i="2"/>
  <c r="W68" i="2"/>
  <c r="V68" i="2"/>
  <c r="R68" i="2"/>
  <c r="Q68" i="2"/>
  <c r="P68" i="2"/>
  <c r="Y68" i="2" s="1"/>
  <c r="G68" i="2"/>
  <c r="Z67" i="2"/>
  <c r="Y67" i="2"/>
  <c r="X67" i="2"/>
  <c r="W67" i="2"/>
  <c r="V67" i="2"/>
  <c r="U67" i="2"/>
  <c r="R67" i="2"/>
  <c r="Q67" i="2"/>
  <c r="P67" i="2"/>
  <c r="G67" i="2"/>
  <c r="Z66" i="2"/>
  <c r="X66" i="2"/>
  <c r="W66" i="2"/>
  <c r="V66" i="2"/>
  <c r="R66" i="2"/>
  <c r="Q66" i="2"/>
  <c r="P66" i="2"/>
  <c r="Y66" i="2"/>
  <c r="G66" i="2"/>
  <c r="Y65" i="2"/>
  <c r="X65" i="2"/>
  <c r="W65" i="2"/>
  <c r="V65" i="2"/>
  <c r="R65" i="2"/>
  <c r="Q65" i="2"/>
  <c r="P65" i="2"/>
  <c r="Z65" i="2" s="1"/>
  <c r="G65" i="2"/>
  <c r="Z64" i="2"/>
  <c r="Y64" i="2"/>
  <c r="W64" i="2"/>
  <c r="V64" i="2"/>
  <c r="R64" i="2"/>
  <c r="S64" i="2"/>
  <c r="Q64" i="2"/>
  <c r="P64" i="2"/>
  <c r="X64" i="2"/>
  <c r="G64" i="2"/>
  <c r="Z63" i="2"/>
  <c r="Y63" i="2"/>
  <c r="W63" i="2"/>
  <c r="V63" i="2"/>
  <c r="R63" i="2"/>
  <c r="S63" i="2" s="1"/>
  <c r="Q63" i="2"/>
  <c r="P63" i="2"/>
  <c r="U63" i="2"/>
  <c r="G63" i="2"/>
  <c r="Z62" i="2"/>
  <c r="Y62" i="2"/>
  <c r="X62" i="2"/>
  <c r="W62" i="2"/>
  <c r="V62" i="2"/>
  <c r="U62" i="2"/>
  <c r="R62" i="2"/>
  <c r="S62" i="2" s="1"/>
  <c r="Q62" i="2"/>
  <c r="P62" i="2"/>
  <c r="G62" i="2"/>
  <c r="Z61" i="2"/>
  <c r="Y61" i="2"/>
  <c r="X61" i="2"/>
  <c r="W61" i="2"/>
  <c r="V61" i="2"/>
  <c r="U61" i="2"/>
  <c r="R61" i="2"/>
  <c r="S61" i="2" s="1"/>
  <c r="Q61" i="2"/>
  <c r="P61" i="2"/>
  <c r="G61" i="2"/>
  <c r="Z60" i="2"/>
  <c r="Y60" i="2"/>
  <c r="X60" i="2"/>
  <c r="W60" i="2"/>
  <c r="V60" i="2"/>
  <c r="U60" i="2"/>
  <c r="R60" i="2"/>
  <c r="S60" i="2"/>
  <c r="Q60" i="2"/>
  <c r="P60" i="2"/>
  <c r="G60" i="2"/>
  <c r="Z59" i="2"/>
  <c r="Y59" i="2"/>
  <c r="X59" i="2"/>
  <c r="W59" i="2"/>
  <c r="V59" i="2"/>
  <c r="U59" i="2"/>
  <c r="R59" i="2"/>
  <c r="S59" i="2"/>
  <c r="Q59" i="2"/>
  <c r="P59" i="2"/>
  <c r="G59" i="2"/>
  <c r="Z57" i="2"/>
  <c r="Y57" i="2"/>
  <c r="X57" i="2"/>
  <c r="W57" i="2"/>
  <c r="V57" i="2"/>
  <c r="U57" i="2"/>
  <c r="R57" i="2"/>
  <c r="S57" i="2" s="1"/>
  <c r="Q57" i="2"/>
  <c r="P57" i="2"/>
  <c r="G57" i="2"/>
  <c r="Z56" i="2"/>
  <c r="X56" i="2"/>
  <c r="W56" i="2"/>
  <c r="V56" i="2"/>
  <c r="R56" i="2"/>
  <c r="Q56" i="2"/>
  <c r="P56" i="2"/>
  <c r="Y56" i="2"/>
  <c r="G56" i="2"/>
  <c r="Z55" i="2"/>
  <c r="Y55" i="2"/>
  <c r="X55" i="2"/>
  <c r="V55" i="2"/>
  <c r="R55" i="2"/>
  <c r="Q55" i="2"/>
  <c r="P55" i="2"/>
  <c r="W55" i="2" s="1"/>
  <c r="G55" i="2"/>
  <c r="Z54" i="2"/>
  <c r="Y54" i="2"/>
  <c r="X54" i="2"/>
  <c r="W54" i="2"/>
  <c r="V54" i="2"/>
  <c r="U54" i="2"/>
  <c r="R54" i="2"/>
  <c r="S54" i="2" s="1"/>
  <c r="Q54" i="2"/>
  <c r="P54" i="2"/>
  <c r="G54" i="2"/>
  <c r="Z53" i="2"/>
  <c r="Y53" i="2"/>
  <c r="W53" i="2"/>
  <c r="V53" i="2"/>
  <c r="R53" i="2"/>
  <c r="Q53" i="2"/>
  <c r="P53" i="2"/>
  <c r="U53" i="2"/>
  <c r="G53" i="2"/>
  <c r="Z52" i="2"/>
  <c r="Y52" i="2"/>
  <c r="X52" i="2"/>
  <c r="W52" i="2"/>
  <c r="V52" i="2"/>
  <c r="U52" i="2"/>
  <c r="R52" i="2"/>
  <c r="S52" i="2" s="1"/>
  <c r="Q52" i="2"/>
  <c r="P52" i="2"/>
  <c r="G52" i="2"/>
  <c r="Z51" i="2"/>
  <c r="Y51" i="2"/>
  <c r="X51" i="2"/>
  <c r="W51" i="2"/>
  <c r="R51" i="2"/>
  <c r="Q51" i="2"/>
  <c r="P51" i="2"/>
  <c r="V51" i="2"/>
  <c r="G51" i="2"/>
  <c r="Y50" i="2"/>
  <c r="X50" i="2"/>
  <c r="W50" i="2"/>
  <c r="V50" i="2"/>
  <c r="R50" i="2"/>
  <c r="Q50" i="2"/>
  <c r="P50" i="2"/>
  <c r="U50" i="2"/>
  <c r="G50" i="2"/>
  <c r="Z49" i="2"/>
  <c r="Y49" i="2"/>
  <c r="X49" i="2"/>
  <c r="W49" i="2"/>
  <c r="R49" i="2"/>
  <c r="S49" i="2" s="1"/>
  <c r="Q49" i="2"/>
  <c r="P49" i="2"/>
  <c r="V49" i="2" s="1"/>
  <c r="G49" i="2"/>
  <c r="Z48" i="2"/>
  <c r="Y48" i="2"/>
  <c r="X48" i="2"/>
  <c r="W48" i="2"/>
  <c r="R48" i="2"/>
  <c r="Q48" i="2"/>
  <c r="P48" i="2"/>
  <c r="V48" i="2" s="1"/>
  <c r="G48" i="2"/>
  <c r="Y47" i="2"/>
  <c r="X47" i="2"/>
  <c r="W47" i="2"/>
  <c r="V47" i="2"/>
  <c r="R47" i="2"/>
  <c r="Q47" i="2"/>
  <c r="P47" i="2"/>
  <c r="Z47" i="2"/>
  <c r="G47" i="2"/>
  <c r="Z46" i="2"/>
  <c r="Y46" i="2"/>
  <c r="W46" i="2"/>
  <c r="V46" i="2"/>
  <c r="R46" i="2"/>
  <c r="S46" i="2" s="1"/>
  <c r="Q46" i="2"/>
  <c r="P46" i="2"/>
  <c r="U46" i="2"/>
  <c r="G46" i="2"/>
  <c r="Z45" i="2"/>
  <c r="Y45" i="2"/>
  <c r="X45" i="2"/>
  <c r="V45" i="2"/>
  <c r="R45" i="2"/>
  <c r="Q45" i="2"/>
  <c r="P45" i="2"/>
  <c r="U45" i="2"/>
  <c r="G45" i="2"/>
  <c r="Z44" i="2"/>
  <c r="Y44" i="2"/>
  <c r="X44" i="2"/>
  <c r="V44" i="2"/>
  <c r="R44" i="2"/>
  <c r="Q44" i="2"/>
  <c r="P44" i="2"/>
  <c r="W44" i="2" s="1"/>
  <c r="G44" i="2"/>
  <c r="Z43" i="2"/>
  <c r="Y43" i="2"/>
  <c r="X43" i="2"/>
  <c r="W43" i="2"/>
  <c r="V43" i="2"/>
  <c r="U43" i="2"/>
  <c r="R43" i="2"/>
  <c r="Q43" i="2"/>
  <c r="P43" i="2"/>
  <c r="G43" i="2"/>
  <c r="Z42" i="2"/>
  <c r="Y42" i="2"/>
  <c r="X42" i="2"/>
  <c r="W42" i="2"/>
  <c r="V42" i="2"/>
  <c r="U42" i="2"/>
  <c r="R42" i="2"/>
  <c r="S42" i="2" s="1"/>
  <c r="Q42" i="2"/>
  <c r="P42" i="2"/>
  <c r="G42" i="2"/>
  <c r="AE57" i="8"/>
  <c r="AD57" i="8"/>
  <c r="AC57" i="8"/>
  <c r="AB57" i="8"/>
  <c r="AA57" i="8"/>
  <c r="AE56" i="8"/>
  <c r="AD56" i="8"/>
  <c r="AC56" i="8"/>
  <c r="AB56" i="8"/>
  <c r="AA56" i="8"/>
  <c r="AE55" i="8"/>
  <c r="AD55" i="8"/>
  <c r="AC55" i="8"/>
  <c r="AB55" i="8"/>
  <c r="AA55" i="8"/>
  <c r="AE54" i="8"/>
  <c r="AD54" i="8"/>
  <c r="AC54" i="8"/>
  <c r="AB54" i="8"/>
  <c r="AA54" i="8"/>
  <c r="AE53" i="8"/>
  <c r="AD53" i="8"/>
  <c r="AC53" i="8"/>
  <c r="AB53" i="8"/>
  <c r="AA53" i="8"/>
  <c r="AE52" i="8"/>
  <c r="AD52" i="8"/>
  <c r="AC52" i="8"/>
  <c r="AB52" i="8"/>
  <c r="AA52" i="8"/>
  <c r="AE51" i="8"/>
  <c r="AD51" i="8"/>
  <c r="AC51" i="8"/>
  <c r="AB51" i="8"/>
  <c r="AA51" i="8"/>
  <c r="AE50" i="8"/>
  <c r="AD50" i="8"/>
  <c r="AC50" i="8"/>
  <c r="AB50" i="8"/>
  <c r="AA50" i="8"/>
  <c r="AE49" i="8"/>
  <c r="AD49" i="8"/>
  <c r="AC49" i="8"/>
  <c r="AB49" i="8"/>
  <c r="AA49" i="8"/>
  <c r="AE48" i="8"/>
  <c r="AD48" i="8"/>
  <c r="AC48" i="8"/>
  <c r="AB48" i="8"/>
  <c r="AA48" i="8"/>
  <c r="AE47" i="8"/>
  <c r="AD47" i="8"/>
  <c r="AC47" i="8"/>
  <c r="AB47" i="8"/>
  <c r="AA47" i="8"/>
  <c r="AE46" i="8"/>
  <c r="AD46" i="8"/>
  <c r="AC46" i="8"/>
  <c r="AB46" i="8"/>
  <c r="AA46" i="8"/>
  <c r="AE45" i="8"/>
  <c r="AD45" i="8"/>
  <c r="AC45" i="8"/>
  <c r="AB45" i="8"/>
  <c r="AA45" i="8"/>
  <c r="AE44" i="8"/>
  <c r="AD44" i="8"/>
  <c r="AC44" i="8"/>
  <c r="AB44" i="8"/>
  <c r="AA44" i="8"/>
  <c r="AE43" i="8"/>
  <c r="AD43" i="8"/>
  <c r="AC43" i="8"/>
  <c r="AB43" i="8"/>
  <c r="AA43" i="8"/>
  <c r="AE42" i="8"/>
  <c r="AE58" i="8"/>
  <c r="AD42" i="8"/>
  <c r="AC42" i="8"/>
  <c r="AB42" i="8"/>
  <c r="AA42" i="8"/>
  <c r="AA58" i="8" s="1"/>
  <c r="AE57" i="1"/>
  <c r="AD57" i="1"/>
  <c r="AC57" i="1"/>
  <c r="AB57" i="1"/>
  <c r="AA57" i="1"/>
  <c r="AE56" i="1"/>
  <c r="AD56" i="1"/>
  <c r="AC56" i="1"/>
  <c r="AB56" i="1"/>
  <c r="AA56" i="1"/>
  <c r="AE55" i="1"/>
  <c r="AD55" i="1"/>
  <c r="AC55" i="1"/>
  <c r="AB55" i="1"/>
  <c r="AA55" i="1"/>
  <c r="AE54" i="1"/>
  <c r="AD54" i="1"/>
  <c r="AC54" i="1"/>
  <c r="AB54" i="1"/>
  <c r="AA54" i="1"/>
  <c r="AE53" i="1"/>
  <c r="AD53" i="1"/>
  <c r="AC53" i="1"/>
  <c r="AB53" i="1"/>
  <c r="AA53" i="1"/>
  <c r="AE52" i="1"/>
  <c r="AD52" i="1"/>
  <c r="AC52" i="1"/>
  <c r="AB52" i="1"/>
  <c r="AA52" i="1"/>
  <c r="AE51" i="1"/>
  <c r="AD51" i="1"/>
  <c r="AC51" i="1"/>
  <c r="AB51" i="1"/>
  <c r="AA51" i="1"/>
  <c r="AE50" i="1"/>
  <c r="AD50" i="1"/>
  <c r="AC50" i="1"/>
  <c r="AB50" i="1"/>
  <c r="AA50" i="1"/>
  <c r="AE49" i="1"/>
  <c r="AD49" i="1"/>
  <c r="AC49" i="1"/>
  <c r="AB49" i="1"/>
  <c r="AA49" i="1"/>
  <c r="AE48" i="1"/>
  <c r="AD48" i="1"/>
  <c r="AC48" i="1"/>
  <c r="AB48" i="1"/>
  <c r="AA48" i="1"/>
  <c r="AE47" i="1"/>
  <c r="AD47" i="1"/>
  <c r="AC47" i="1"/>
  <c r="AB47" i="1"/>
  <c r="AA47" i="1"/>
  <c r="AE46" i="1"/>
  <c r="AD46" i="1"/>
  <c r="AC46" i="1"/>
  <c r="AB46" i="1"/>
  <c r="AA46" i="1"/>
  <c r="AE45" i="1"/>
  <c r="AD45" i="1"/>
  <c r="AC45" i="1"/>
  <c r="AB45" i="1"/>
  <c r="AA45" i="1"/>
  <c r="AE44" i="1"/>
  <c r="AD44" i="1"/>
  <c r="AC44" i="1"/>
  <c r="AB44" i="1"/>
  <c r="AA44" i="1"/>
  <c r="AA58" i="1" s="1"/>
  <c r="AE43" i="1"/>
  <c r="AD43" i="1"/>
  <c r="AC43" i="1"/>
  <c r="AB43" i="1"/>
  <c r="AA43" i="1"/>
  <c r="AE42" i="1"/>
  <c r="AD42" i="1"/>
  <c r="AC42" i="1"/>
  <c r="AB42" i="1"/>
  <c r="AA42" i="1"/>
  <c r="AE74" i="1"/>
  <c r="AD74" i="1"/>
  <c r="AC74" i="1"/>
  <c r="AB74" i="1"/>
  <c r="AA74" i="1"/>
  <c r="AE73" i="1"/>
  <c r="AD73" i="1"/>
  <c r="AC73" i="1"/>
  <c r="AB73" i="1"/>
  <c r="AA73" i="1"/>
  <c r="AE72" i="1"/>
  <c r="AD72" i="1"/>
  <c r="AC72" i="1"/>
  <c r="AB72" i="1"/>
  <c r="AA72" i="1"/>
  <c r="AE71" i="1"/>
  <c r="AD71" i="1"/>
  <c r="AC71" i="1"/>
  <c r="AB71" i="1"/>
  <c r="AA71" i="1"/>
  <c r="AE70" i="1"/>
  <c r="AD70" i="1"/>
  <c r="AC70" i="1"/>
  <c r="AB70" i="1"/>
  <c r="AA70" i="1"/>
  <c r="AE69" i="1"/>
  <c r="AD69" i="1"/>
  <c r="AC69" i="1"/>
  <c r="AB69" i="1"/>
  <c r="AA69" i="1"/>
  <c r="AE68" i="1"/>
  <c r="AD68" i="1"/>
  <c r="AC68" i="1"/>
  <c r="AB68" i="1"/>
  <c r="AA68" i="1"/>
  <c r="AE67" i="1"/>
  <c r="AD67" i="1"/>
  <c r="AC67" i="1"/>
  <c r="AB67" i="1"/>
  <c r="AA67" i="1"/>
  <c r="AE66" i="1"/>
  <c r="AD66" i="1"/>
  <c r="AC66" i="1"/>
  <c r="AB66" i="1"/>
  <c r="AA66" i="1"/>
  <c r="AE65" i="1"/>
  <c r="AD65" i="1"/>
  <c r="AC65" i="1"/>
  <c r="AB65" i="1"/>
  <c r="AA65" i="1"/>
  <c r="AE64" i="1"/>
  <c r="AD64" i="1"/>
  <c r="AC64" i="1"/>
  <c r="AB64" i="1"/>
  <c r="AA64" i="1"/>
  <c r="AE63" i="1"/>
  <c r="AD63" i="1"/>
  <c r="AC63" i="1"/>
  <c r="AB63" i="1"/>
  <c r="AA63" i="1"/>
  <c r="AE62" i="1"/>
  <c r="AD62" i="1"/>
  <c r="AC62" i="1"/>
  <c r="AB62" i="1"/>
  <c r="AA62" i="1"/>
  <c r="AE61" i="1"/>
  <c r="AD61" i="1"/>
  <c r="AC61" i="1"/>
  <c r="AB61" i="1"/>
  <c r="AA61" i="1"/>
  <c r="AE60" i="1"/>
  <c r="AD60" i="1"/>
  <c r="AC60" i="1"/>
  <c r="AB60" i="1"/>
  <c r="AA60" i="1"/>
  <c r="AE59" i="1"/>
  <c r="AD59" i="1"/>
  <c r="AC59" i="1"/>
  <c r="AB59" i="1"/>
  <c r="AB75" i="1" s="1"/>
  <c r="AA59" i="1"/>
  <c r="Z74" i="1"/>
  <c r="Y74" i="1"/>
  <c r="X74" i="1"/>
  <c r="W74" i="1"/>
  <c r="V74" i="1"/>
  <c r="U74" i="1"/>
  <c r="R74" i="1"/>
  <c r="S74" i="1" s="1"/>
  <c r="Q74" i="1"/>
  <c r="P74" i="1"/>
  <c r="G74" i="1"/>
  <c r="Y73" i="1"/>
  <c r="X73" i="1"/>
  <c r="W73" i="1"/>
  <c r="V73" i="1"/>
  <c r="R73" i="1"/>
  <c r="Q73" i="1"/>
  <c r="P73" i="1"/>
  <c r="U73" i="1" s="1"/>
  <c r="G73" i="1"/>
  <c r="Z72" i="1"/>
  <c r="Y72" i="1"/>
  <c r="X72" i="1"/>
  <c r="W72" i="1"/>
  <c r="V72" i="1"/>
  <c r="U72" i="1"/>
  <c r="R72" i="1"/>
  <c r="S72" i="1" s="1"/>
  <c r="Q72" i="1"/>
  <c r="P72" i="1"/>
  <c r="G72" i="1"/>
  <c r="Z71" i="1"/>
  <c r="Y71" i="1"/>
  <c r="X71" i="1"/>
  <c r="W71" i="1"/>
  <c r="V71" i="1"/>
  <c r="U71" i="1"/>
  <c r="R71" i="1"/>
  <c r="Q71" i="1"/>
  <c r="P71" i="1"/>
  <c r="G71" i="1"/>
  <c r="Z70" i="1"/>
  <c r="Y70" i="1"/>
  <c r="W70" i="1"/>
  <c r="V70" i="1"/>
  <c r="R70" i="1"/>
  <c r="Q70" i="1"/>
  <c r="P70" i="1"/>
  <c r="X70" i="1"/>
  <c r="G70" i="1"/>
  <c r="Z69" i="1"/>
  <c r="Y69" i="1"/>
  <c r="X69" i="1"/>
  <c r="W69" i="1"/>
  <c r="V69" i="1"/>
  <c r="U69" i="1"/>
  <c r="R69" i="1"/>
  <c r="S69" i="1" s="1"/>
  <c r="Q69" i="1"/>
  <c r="P69" i="1"/>
  <c r="G69" i="1"/>
  <c r="Z68" i="1"/>
  <c r="X68" i="1"/>
  <c r="W68" i="1"/>
  <c r="V68" i="1"/>
  <c r="R68" i="1"/>
  <c r="Q68" i="1"/>
  <c r="P68" i="1"/>
  <c r="Y68" i="1" s="1"/>
  <c r="G68" i="1"/>
  <c r="Z67" i="1"/>
  <c r="X67" i="1"/>
  <c r="W67" i="1"/>
  <c r="V67" i="1"/>
  <c r="R67" i="1"/>
  <c r="Q67" i="1"/>
  <c r="P67" i="1"/>
  <c r="Y67" i="1"/>
  <c r="G67" i="1"/>
  <c r="Z66" i="1"/>
  <c r="Y66" i="1"/>
  <c r="X66" i="1"/>
  <c r="W66" i="1"/>
  <c r="V66" i="1"/>
  <c r="U66" i="1"/>
  <c r="R66" i="1"/>
  <c r="Q66" i="1"/>
  <c r="P66" i="1"/>
  <c r="G66" i="1"/>
  <c r="Y65" i="1"/>
  <c r="X65" i="1"/>
  <c r="W65" i="1"/>
  <c r="V65" i="1"/>
  <c r="R65" i="1"/>
  <c r="Q65" i="1"/>
  <c r="P65" i="1"/>
  <c r="U65" i="1" s="1"/>
  <c r="G65" i="1"/>
  <c r="Z64" i="1"/>
  <c r="Y64" i="1"/>
  <c r="X64" i="1"/>
  <c r="V64" i="1"/>
  <c r="R64" i="1"/>
  <c r="S64" i="1" s="1"/>
  <c r="Q64" i="1"/>
  <c r="P64" i="1"/>
  <c r="U64" i="1"/>
  <c r="G64" i="1"/>
  <c r="Z63" i="1"/>
  <c r="Y63" i="1"/>
  <c r="X63" i="1"/>
  <c r="W63" i="1"/>
  <c r="V63" i="1"/>
  <c r="U63" i="1"/>
  <c r="R63" i="1"/>
  <c r="S63" i="1" s="1"/>
  <c r="Q63" i="1"/>
  <c r="P63" i="1"/>
  <c r="G63" i="1"/>
  <c r="Z62" i="1"/>
  <c r="X62" i="1"/>
  <c r="W62" i="1"/>
  <c r="V62" i="1"/>
  <c r="R62" i="1"/>
  <c r="Q62" i="1"/>
  <c r="P62" i="1"/>
  <c r="Y62" i="1" s="1"/>
  <c r="G62" i="1"/>
  <c r="Z61" i="1"/>
  <c r="Y61" i="1"/>
  <c r="X61" i="1"/>
  <c r="W61" i="1"/>
  <c r="V61" i="1"/>
  <c r="U61" i="1"/>
  <c r="R61" i="1"/>
  <c r="S61" i="1" s="1"/>
  <c r="Q61" i="1"/>
  <c r="P61" i="1"/>
  <c r="G61" i="1"/>
  <c r="Z60" i="1"/>
  <c r="Y60" i="1"/>
  <c r="X60" i="1"/>
  <c r="W60" i="1"/>
  <c r="R60" i="1"/>
  <c r="S60" i="1" s="1"/>
  <c r="Q60" i="1"/>
  <c r="P60" i="1"/>
  <c r="U60" i="1" s="1"/>
  <c r="G60" i="1"/>
  <c r="Z59" i="1"/>
  <c r="X59" i="1"/>
  <c r="W59" i="1"/>
  <c r="V59" i="1"/>
  <c r="R59" i="1"/>
  <c r="Q59" i="1"/>
  <c r="P59" i="1"/>
  <c r="Y59" i="1" s="1"/>
  <c r="G59" i="1"/>
  <c r="Z57" i="1"/>
  <c r="Y57" i="1"/>
  <c r="X57" i="1"/>
  <c r="V57" i="1"/>
  <c r="R57" i="1"/>
  <c r="Q57" i="1"/>
  <c r="P57" i="1"/>
  <c r="W57" i="1"/>
  <c r="G57" i="1"/>
  <c r="Z56" i="1"/>
  <c r="Y56" i="1"/>
  <c r="W56" i="1"/>
  <c r="V56" i="1"/>
  <c r="R56" i="1"/>
  <c r="Q56" i="1"/>
  <c r="P56" i="1"/>
  <c r="X56" i="1" s="1"/>
  <c r="G56" i="1"/>
  <c r="Z55" i="1"/>
  <c r="Y55" i="1"/>
  <c r="X55" i="1"/>
  <c r="W55" i="1"/>
  <c r="R55" i="1"/>
  <c r="Q55" i="1"/>
  <c r="P55" i="1"/>
  <c r="U55" i="1" s="1"/>
  <c r="G55" i="1"/>
  <c r="Z54" i="1"/>
  <c r="Y54" i="1"/>
  <c r="X54" i="1"/>
  <c r="W54" i="1"/>
  <c r="V54" i="1"/>
  <c r="U54" i="1"/>
  <c r="R54" i="1"/>
  <c r="Q54" i="1"/>
  <c r="P54" i="1"/>
  <c r="G54" i="1"/>
  <c r="Z53" i="1"/>
  <c r="Y53" i="1"/>
  <c r="X53" i="1"/>
  <c r="W53" i="1"/>
  <c r="R53" i="1"/>
  <c r="S53" i="1" s="1"/>
  <c r="Q53" i="1"/>
  <c r="P53" i="1"/>
  <c r="V53" i="1" s="1"/>
  <c r="G53" i="1"/>
  <c r="Z52" i="1"/>
  <c r="Y52" i="1"/>
  <c r="X52" i="1"/>
  <c r="W52" i="1"/>
  <c r="V52" i="1"/>
  <c r="U52" i="1"/>
  <c r="R52" i="1"/>
  <c r="S52" i="1" s="1"/>
  <c r="Q52" i="1"/>
  <c r="P52" i="1"/>
  <c r="G52" i="1"/>
  <c r="Z51" i="1"/>
  <c r="Y51" i="1"/>
  <c r="X51" i="1"/>
  <c r="V51" i="1"/>
  <c r="R51" i="1"/>
  <c r="Q51" i="1"/>
  <c r="P51" i="1"/>
  <c r="U51" i="1"/>
  <c r="G51" i="1"/>
  <c r="Y50" i="1"/>
  <c r="X50" i="1"/>
  <c r="W50" i="1"/>
  <c r="V50" i="1"/>
  <c r="R50" i="1"/>
  <c r="Q50" i="1"/>
  <c r="P50" i="1"/>
  <c r="Z50" i="1" s="1"/>
  <c r="G50" i="1"/>
  <c r="Z49" i="1"/>
  <c r="Y49" i="1"/>
  <c r="X49" i="1"/>
  <c r="W49" i="1"/>
  <c r="R49" i="1"/>
  <c r="S49" i="1" s="1"/>
  <c r="Q49" i="1"/>
  <c r="P49" i="1"/>
  <c r="V49" i="1" s="1"/>
  <c r="G49" i="1"/>
  <c r="Y48" i="1"/>
  <c r="X48" i="1"/>
  <c r="W48" i="1"/>
  <c r="V48" i="1"/>
  <c r="R48" i="1"/>
  <c r="Q48" i="1"/>
  <c r="P48" i="1"/>
  <c r="Z48" i="1" s="1"/>
  <c r="G48" i="1"/>
  <c r="Z47" i="1"/>
  <c r="Y47" i="1"/>
  <c r="W47" i="1"/>
  <c r="V47" i="1"/>
  <c r="R47" i="1"/>
  <c r="Q47" i="1"/>
  <c r="P47" i="1"/>
  <c r="U47" i="1"/>
  <c r="G47" i="1"/>
  <c r="Z46" i="1"/>
  <c r="Y46" i="1"/>
  <c r="X46" i="1"/>
  <c r="W46" i="1"/>
  <c r="V46" i="1"/>
  <c r="U46" i="1"/>
  <c r="R46" i="1"/>
  <c r="Q46" i="1"/>
  <c r="P46" i="1"/>
  <c r="G46" i="1"/>
  <c r="Z45" i="1"/>
  <c r="Y45" i="1"/>
  <c r="X45" i="1"/>
  <c r="V45" i="1"/>
  <c r="R45" i="1"/>
  <c r="Q45" i="1"/>
  <c r="P45" i="1"/>
  <c r="W45" i="1" s="1"/>
  <c r="G45" i="1"/>
  <c r="Z44" i="1"/>
  <c r="Y44" i="1"/>
  <c r="X44" i="1"/>
  <c r="W44" i="1"/>
  <c r="V44" i="1"/>
  <c r="U44" i="1"/>
  <c r="R44" i="1"/>
  <c r="S44" i="1" s="1"/>
  <c r="Q44" i="1"/>
  <c r="P44" i="1"/>
  <c r="G44" i="1"/>
  <c r="Z43" i="1"/>
  <c r="Y43" i="1"/>
  <c r="X43" i="1"/>
  <c r="W43" i="1"/>
  <c r="V43" i="1"/>
  <c r="U43" i="1"/>
  <c r="R43" i="1"/>
  <c r="S43" i="1" s="1"/>
  <c r="Q43" i="1"/>
  <c r="P43" i="1"/>
  <c r="G43" i="1"/>
  <c r="Z42" i="1"/>
  <c r="Y42" i="1"/>
  <c r="W42" i="1"/>
  <c r="V42" i="1"/>
  <c r="R42" i="1"/>
  <c r="Q42" i="1"/>
  <c r="P42" i="1"/>
  <c r="U42" i="1"/>
  <c r="G42" i="1"/>
  <c r="AH74" i="13"/>
  <c r="AG74" i="13"/>
  <c r="AF74" i="13"/>
  <c r="AE74" i="13"/>
  <c r="AD74" i="13"/>
  <c r="AH73" i="13"/>
  <c r="AG73" i="13"/>
  <c r="AF73" i="13"/>
  <c r="AE73" i="13"/>
  <c r="AD73" i="13"/>
  <c r="AH72" i="13"/>
  <c r="AG72" i="13"/>
  <c r="AF72" i="13"/>
  <c r="AE72" i="13"/>
  <c r="AD72" i="13"/>
  <c r="AH71" i="13"/>
  <c r="AG71" i="13"/>
  <c r="AF71" i="13"/>
  <c r="AE71" i="13"/>
  <c r="AD71" i="13"/>
  <c r="AH70" i="13"/>
  <c r="AG70" i="13"/>
  <c r="AF70" i="13"/>
  <c r="AE70" i="13"/>
  <c r="AD70" i="13"/>
  <c r="AH69" i="13"/>
  <c r="AG69" i="13"/>
  <c r="AF69" i="13"/>
  <c r="AE69" i="13"/>
  <c r="AD69" i="13"/>
  <c r="AH68" i="13"/>
  <c r="AG68" i="13"/>
  <c r="AF68" i="13"/>
  <c r="AE68" i="13"/>
  <c r="AD68" i="13"/>
  <c r="AH67" i="13"/>
  <c r="AG67" i="13"/>
  <c r="AF67" i="13"/>
  <c r="AE67" i="13"/>
  <c r="AD67" i="13"/>
  <c r="AH66" i="13"/>
  <c r="AG66" i="13"/>
  <c r="AF66" i="13"/>
  <c r="AE66" i="13"/>
  <c r="AD66" i="13"/>
  <c r="AH65" i="13"/>
  <c r="AG65" i="13"/>
  <c r="AF65" i="13"/>
  <c r="AE65" i="13"/>
  <c r="AD65" i="13"/>
  <c r="AH64" i="13"/>
  <c r="AG64" i="13"/>
  <c r="AF64" i="13"/>
  <c r="AE64" i="13"/>
  <c r="AD64" i="13"/>
  <c r="AH63" i="13"/>
  <c r="AG63" i="13"/>
  <c r="AF63" i="13"/>
  <c r="AE63" i="13"/>
  <c r="AD63" i="13"/>
  <c r="AH62" i="13"/>
  <c r="AG62" i="13"/>
  <c r="AF62" i="13"/>
  <c r="AE62" i="13"/>
  <c r="AD62" i="13"/>
  <c r="AH61" i="13"/>
  <c r="AG61" i="13"/>
  <c r="AF61" i="13"/>
  <c r="AE61" i="13"/>
  <c r="AD61" i="13"/>
  <c r="AH60" i="13"/>
  <c r="AG60" i="13"/>
  <c r="AF60" i="13"/>
  <c r="AE60" i="13"/>
  <c r="AE75" i="13" s="1"/>
  <c r="AD60" i="13"/>
  <c r="AH59" i="13"/>
  <c r="AG59" i="13"/>
  <c r="AG75" i="13"/>
  <c r="AF59" i="13"/>
  <c r="AE59" i="13"/>
  <c r="AD59" i="13"/>
  <c r="AH57" i="13"/>
  <c r="AG57" i="13"/>
  <c r="AF57" i="13"/>
  <c r="AE57" i="13"/>
  <c r="AD57" i="13"/>
  <c r="AH56" i="13"/>
  <c r="AG56" i="13"/>
  <c r="AF56" i="13"/>
  <c r="AE56" i="13"/>
  <c r="AD56" i="13"/>
  <c r="AH55" i="13"/>
  <c r="AG55" i="13"/>
  <c r="AF55" i="13"/>
  <c r="AE55" i="13"/>
  <c r="AD55" i="13"/>
  <c r="AH54" i="13"/>
  <c r="AG54" i="13"/>
  <c r="AF54" i="13"/>
  <c r="AE54" i="13"/>
  <c r="AD54" i="13"/>
  <c r="AH53" i="13"/>
  <c r="AG53" i="13"/>
  <c r="AF53" i="13"/>
  <c r="AE53" i="13"/>
  <c r="AD53" i="13"/>
  <c r="AH52" i="13"/>
  <c r="AG52" i="13"/>
  <c r="AF52" i="13"/>
  <c r="AE52" i="13"/>
  <c r="AD52" i="13"/>
  <c r="AH51" i="13"/>
  <c r="AG51" i="13"/>
  <c r="AF51" i="13"/>
  <c r="AE51" i="13"/>
  <c r="AD51" i="13"/>
  <c r="AH50" i="13"/>
  <c r="AG50" i="13"/>
  <c r="AF50" i="13"/>
  <c r="AE50" i="13"/>
  <c r="AD50" i="13"/>
  <c r="AH49" i="13"/>
  <c r="AG49" i="13"/>
  <c r="AF49" i="13"/>
  <c r="AE49" i="13"/>
  <c r="AD49" i="13"/>
  <c r="AH48" i="13"/>
  <c r="AG48" i="13"/>
  <c r="AF48" i="13"/>
  <c r="AE48" i="13"/>
  <c r="AD48" i="13"/>
  <c r="AH47" i="13"/>
  <c r="AG47" i="13"/>
  <c r="AF47" i="13"/>
  <c r="AE47" i="13"/>
  <c r="AD47" i="13"/>
  <c r="AH46" i="13"/>
  <c r="AG46" i="13"/>
  <c r="AF46" i="13"/>
  <c r="AE46" i="13"/>
  <c r="AD46" i="13"/>
  <c r="AH45" i="13"/>
  <c r="AG45" i="13"/>
  <c r="AF45" i="13"/>
  <c r="AE45" i="13"/>
  <c r="AD45" i="13"/>
  <c r="AH44" i="13"/>
  <c r="AG44" i="13"/>
  <c r="AF44" i="13"/>
  <c r="AE44" i="13"/>
  <c r="AD44" i="13"/>
  <c r="AH43" i="13"/>
  <c r="AG43" i="13"/>
  <c r="AF43" i="13"/>
  <c r="AE43" i="13"/>
  <c r="AD43" i="13"/>
  <c r="AH42" i="13"/>
  <c r="AG42" i="13"/>
  <c r="AF42" i="13"/>
  <c r="AE42" i="13"/>
  <c r="AE58" i="13"/>
  <c r="AD42" i="13"/>
  <c r="AH74" i="11"/>
  <c r="AG74" i="11"/>
  <c r="AF74" i="11"/>
  <c r="AE74" i="11"/>
  <c r="AD74" i="11"/>
  <c r="AH73" i="11"/>
  <c r="AG73" i="11"/>
  <c r="AF73" i="11"/>
  <c r="AE73" i="11"/>
  <c r="AD73" i="11"/>
  <c r="AH72" i="11"/>
  <c r="AG72" i="11"/>
  <c r="AF72" i="11"/>
  <c r="AE72" i="11"/>
  <c r="AD72" i="11"/>
  <c r="AH71" i="11"/>
  <c r="AG71" i="11"/>
  <c r="AF71" i="11"/>
  <c r="AE71" i="11"/>
  <c r="AD71" i="11"/>
  <c r="AH70" i="11"/>
  <c r="AG70" i="11"/>
  <c r="AF70" i="11"/>
  <c r="AE70" i="11"/>
  <c r="AD70" i="11"/>
  <c r="AH69" i="11"/>
  <c r="AG69" i="11"/>
  <c r="AF69" i="11"/>
  <c r="AE69" i="11"/>
  <c r="AD69" i="11"/>
  <c r="AH68" i="11"/>
  <c r="AG68" i="11"/>
  <c r="AF68" i="11"/>
  <c r="AE68" i="11"/>
  <c r="AD68" i="11"/>
  <c r="AH67" i="11"/>
  <c r="AG67" i="11"/>
  <c r="AF67" i="11"/>
  <c r="AE67" i="11"/>
  <c r="AD67" i="11"/>
  <c r="AH66" i="11"/>
  <c r="AG66" i="11"/>
  <c r="AF66" i="11"/>
  <c r="AE66" i="11"/>
  <c r="AD66" i="11"/>
  <c r="AH65" i="11"/>
  <c r="AG65" i="11"/>
  <c r="AF65" i="11"/>
  <c r="AE65" i="11"/>
  <c r="AD65" i="11"/>
  <c r="AH64" i="11"/>
  <c r="AG64" i="11"/>
  <c r="AF64" i="11"/>
  <c r="AE64" i="11"/>
  <c r="AD64" i="11"/>
  <c r="AH63" i="11"/>
  <c r="AG63" i="11"/>
  <c r="AF63" i="11"/>
  <c r="AE63" i="11"/>
  <c r="AE75" i="11" s="1"/>
  <c r="AD63" i="11"/>
  <c r="AH62" i="11"/>
  <c r="AG62" i="11"/>
  <c r="AF62" i="11"/>
  <c r="AE62" i="11"/>
  <c r="AD62" i="11"/>
  <c r="AH61" i="11"/>
  <c r="AG61" i="11"/>
  <c r="AG75" i="11" s="1"/>
  <c r="AF61" i="11"/>
  <c r="AE61" i="11"/>
  <c r="AD61" i="11"/>
  <c r="AH60" i="11"/>
  <c r="AG60" i="11"/>
  <c r="AF60" i="11"/>
  <c r="AE60" i="11"/>
  <c r="AD60" i="11"/>
  <c r="AH59" i="11"/>
  <c r="AG59" i="11"/>
  <c r="AF59" i="11"/>
  <c r="AF75" i="11" s="1"/>
  <c r="AE59" i="11"/>
  <c r="AD59" i="11"/>
  <c r="AD75" i="11" s="1"/>
  <c r="AH57" i="11"/>
  <c r="AG57" i="11"/>
  <c r="AF57" i="11"/>
  <c r="AE57" i="11"/>
  <c r="AD57" i="11"/>
  <c r="AH56" i="11"/>
  <c r="AG56" i="11"/>
  <c r="AF56" i="11"/>
  <c r="AE56" i="11"/>
  <c r="AD56" i="11"/>
  <c r="AH55" i="11"/>
  <c r="AG55" i="11"/>
  <c r="AF55" i="11"/>
  <c r="AE55" i="11"/>
  <c r="AD55" i="11"/>
  <c r="AH54" i="11"/>
  <c r="AG54" i="11"/>
  <c r="AF54" i="11"/>
  <c r="AE54" i="11"/>
  <c r="AD54" i="11"/>
  <c r="AH53" i="11"/>
  <c r="AG53" i="11"/>
  <c r="AF53" i="11"/>
  <c r="AE53" i="11"/>
  <c r="AD53" i="11"/>
  <c r="AH52" i="11"/>
  <c r="AG52" i="11"/>
  <c r="AF52" i="11"/>
  <c r="AE52" i="11"/>
  <c r="AD52" i="11"/>
  <c r="AH51" i="11"/>
  <c r="AG51" i="11"/>
  <c r="AF51" i="11"/>
  <c r="AE51" i="11"/>
  <c r="AD51" i="11"/>
  <c r="AH50" i="11"/>
  <c r="AG50" i="11"/>
  <c r="AF50" i="11"/>
  <c r="AE50" i="11"/>
  <c r="AD50" i="11"/>
  <c r="AH49" i="11"/>
  <c r="AG49" i="11"/>
  <c r="AF49" i="11"/>
  <c r="AE49" i="11"/>
  <c r="AD49" i="11"/>
  <c r="AH48" i="11"/>
  <c r="AG48" i="11"/>
  <c r="AF48" i="11"/>
  <c r="AE48" i="11"/>
  <c r="AD48" i="11"/>
  <c r="AH47" i="11"/>
  <c r="AG47" i="11"/>
  <c r="AF47" i="11"/>
  <c r="AE47" i="11"/>
  <c r="AD47" i="11"/>
  <c r="AH46" i="11"/>
  <c r="AG46" i="11"/>
  <c r="AF46" i="11"/>
  <c r="AE46" i="11"/>
  <c r="AD46" i="11"/>
  <c r="AH45" i="11"/>
  <c r="AG45" i="11"/>
  <c r="AF45" i="11"/>
  <c r="AE45" i="11"/>
  <c r="AD45" i="11"/>
  <c r="AH44" i="11"/>
  <c r="AG44" i="11"/>
  <c r="AF44" i="11"/>
  <c r="AE44" i="11"/>
  <c r="AD44" i="11"/>
  <c r="AH43" i="11"/>
  <c r="AG43" i="11"/>
  <c r="AF43" i="11"/>
  <c r="AE43" i="11"/>
  <c r="AD43" i="11"/>
  <c r="AH42" i="11"/>
  <c r="AG42" i="11"/>
  <c r="AF42" i="11"/>
  <c r="AE42" i="11"/>
  <c r="AE58" i="11" s="1"/>
  <c r="AD42" i="11"/>
  <c r="AH74" i="9"/>
  <c r="AG74" i="9"/>
  <c r="AF74" i="9"/>
  <c r="AE74" i="9"/>
  <c r="AD74" i="9"/>
  <c r="AH73" i="9"/>
  <c r="AG73" i="9"/>
  <c r="AF73" i="9"/>
  <c r="AE73" i="9"/>
  <c r="AD73" i="9"/>
  <c r="AH72" i="9"/>
  <c r="AG72" i="9"/>
  <c r="AF72" i="9"/>
  <c r="AE72" i="9"/>
  <c r="AD72" i="9"/>
  <c r="AH71" i="9"/>
  <c r="AG71" i="9"/>
  <c r="AF71" i="9"/>
  <c r="AE71" i="9"/>
  <c r="AD71" i="9"/>
  <c r="AH70" i="9"/>
  <c r="AG70" i="9"/>
  <c r="AF70" i="9"/>
  <c r="AE70" i="9"/>
  <c r="AD70" i="9"/>
  <c r="AH69" i="9"/>
  <c r="AG69" i="9"/>
  <c r="AF69" i="9"/>
  <c r="AE69" i="9"/>
  <c r="AD69" i="9"/>
  <c r="AH68" i="9"/>
  <c r="AG68" i="9"/>
  <c r="AF68" i="9"/>
  <c r="AE68" i="9"/>
  <c r="AD68" i="9"/>
  <c r="AH67" i="9"/>
  <c r="AG67" i="9"/>
  <c r="AF67" i="9"/>
  <c r="AE67" i="9"/>
  <c r="AD67" i="9"/>
  <c r="AH66" i="9"/>
  <c r="AG66" i="9"/>
  <c r="AF66" i="9"/>
  <c r="AE66" i="9"/>
  <c r="AD66" i="9"/>
  <c r="AH65" i="9"/>
  <c r="AG65" i="9"/>
  <c r="AF65" i="9"/>
  <c r="AE65" i="9"/>
  <c r="AD65" i="9"/>
  <c r="AH64" i="9"/>
  <c r="AG64" i="9"/>
  <c r="AF64" i="9"/>
  <c r="AE64" i="9"/>
  <c r="AD64" i="9"/>
  <c r="AH63" i="9"/>
  <c r="AG63" i="9"/>
  <c r="AF63" i="9"/>
  <c r="AE63" i="9"/>
  <c r="AD63" i="9"/>
  <c r="AH62" i="9"/>
  <c r="AG62" i="9"/>
  <c r="AF62" i="9"/>
  <c r="AE62" i="9"/>
  <c r="AD62" i="9"/>
  <c r="AH61" i="9"/>
  <c r="AG61" i="9"/>
  <c r="AF61" i="9"/>
  <c r="AE61" i="9"/>
  <c r="AD61" i="9"/>
  <c r="AH60" i="9"/>
  <c r="AG60" i="9"/>
  <c r="AF60" i="9"/>
  <c r="AE60" i="9"/>
  <c r="AD60" i="9"/>
  <c r="AH59" i="9"/>
  <c r="AH75" i="9" s="1"/>
  <c r="AG59" i="9"/>
  <c r="AF59" i="9"/>
  <c r="AE59" i="9"/>
  <c r="AD59" i="9"/>
  <c r="AD44" i="9"/>
  <c r="AE44" i="9"/>
  <c r="AF44" i="9"/>
  <c r="AG44" i="9"/>
  <c r="AH44" i="9"/>
  <c r="AD45" i="9"/>
  <c r="AE45" i="9"/>
  <c r="AF45" i="9"/>
  <c r="AG45" i="9"/>
  <c r="AH45" i="9"/>
  <c r="AD46" i="9"/>
  <c r="AE46" i="9"/>
  <c r="AF46" i="9"/>
  <c r="AG46" i="9"/>
  <c r="AH46" i="9"/>
  <c r="AD47" i="9"/>
  <c r="AE47" i="9"/>
  <c r="AF47" i="9"/>
  <c r="AG47" i="9"/>
  <c r="AH47" i="9"/>
  <c r="AD48" i="9"/>
  <c r="AE48" i="9"/>
  <c r="AF48" i="9"/>
  <c r="AG48" i="9"/>
  <c r="AH48" i="9"/>
  <c r="AD49" i="9"/>
  <c r="AE49" i="9"/>
  <c r="AF49" i="9"/>
  <c r="AG49" i="9"/>
  <c r="AH49" i="9"/>
  <c r="AD50" i="9"/>
  <c r="AE50" i="9"/>
  <c r="AF50" i="9"/>
  <c r="AG50" i="9"/>
  <c r="AH50" i="9"/>
  <c r="AD51" i="9"/>
  <c r="AE51" i="9"/>
  <c r="AF51" i="9"/>
  <c r="AG51" i="9"/>
  <c r="AH51" i="9"/>
  <c r="AD52" i="9"/>
  <c r="AE52" i="9"/>
  <c r="AF52" i="9"/>
  <c r="AG52" i="9"/>
  <c r="AH52" i="9"/>
  <c r="AD53" i="9"/>
  <c r="AE53" i="9"/>
  <c r="AF53" i="9"/>
  <c r="AG53" i="9"/>
  <c r="AH53" i="9"/>
  <c r="AD54" i="9"/>
  <c r="AE54" i="9"/>
  <c r="AF54" i="9"/>
  <c r="AG54" i="9"/>
  <c r="AH54" i="9"/>
  <c r="AD55" i="9"/>
  <c r="AE55" i="9"/>
  <c r="AF55" i="9"/>
  <c r="AG55" i="9"/>
  <c r="AH55" i="9"/>
  <c r="AD56" i="9"/>
  <c r="AE56" i="9"/>
  <c r="AF56" i="9"/>
  <c r="AG56" i="9"/>
  <c r="AH56" i="9"/>
  <c r="AD57" i="9"/>
  <c r="AE57" i="9"/>
  <c r="AF57" i="9"/>
  <c r="AG57" i="9"/>
  <c r="AH57" i="9"/>
  <c r="AH43" i="9"/>
  <c r="AE43" i="9"/>
  <c r="AH42" i="9"/>
  <c r="AG43" i="9"/>
  <c r="AG42" i="9"/>
  <c r="AF43" i="9"/>
  <c r="AF42" i="9"/>
  <c r="AE42" i="9"/>
  <c r="AD43" i="9"/>
  <c r="AD42" i="9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59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42" i="8"/>
  <c r="Z74" i="8"/>
  <c r="Y74" i="8"/>
  <c r="X74" i="8"/>
  <c r="V74" i="8"/>
  <c r="R74" i="8"/>
  <c r="Q74" i="8"/>
  <c r="P74" i="8"/>
  <c r="U74" i="8"/>
  <c r="G74" i="8"/>
  <c r="Z73" i="8"/>
  <c r="Y73" i="8"/>
  <c r="W73" i="8"/>
  <c r="V73" i="8"/>
  <c r="R73" i="8"/>
  <c r="Q73" i="8"/>
  <c r="P73" i="8"/>
  <c r="X73" i="8"/>
  <c r="G73" i="8"/>
  <c r="Z72" i="8"/>
  <c r="Y72" i="8"/>
  <c r="X72" i="8"/>
  <c r="W72" i="8"/>
  <c r="V72" i="8"/>
  <c r="U72" i="8"/>
  <c r="R72" i="8"/>
  <c r="S72" i="8" s="1"/>
  <c r="Q72" i="8"/>
  <c r="P72" i="8"/>
  <c r="G72" i="8"/>
  <c r="Y71" i="8"/>
  <c r="X71" i="8"/>
  <c r="W71" i="8"/>
  <c r="V71" i="8"/>
  <c r="R71" i="8"/>
  <c r="Q71" i="8"/>
  <c r="P71" i="8"/>
  <c r="Z71" i="8"/>
  <c r="G71" i="8"/>
  <c r="Z70" i="8"/>
  <c r="Y70" i="8"/>
  <c r="X70" i="8"/>
  <c r="W70" i="8"/>
  <c r="R70" i="8"/>
  <c r="Q70" i="8"/>
  <c r="P70" i="8"/>
  <c r="U70" i="8"/>
  <c r="G70" i="8"/>
  <c r="Z69" i="8"/>
  <c r="Y69" i="8"/>
  <c r="X69" i="8"/>
  <c r="W69" i="8"/>
  <c r="V69" i="8"/>
  <c r="U69" i="8"/>
  <c r="R69" i="8"/>
  <c r="S69" i="8" s="1"/>
  <c r="Q69" i="8"/>
  <c r="P69" i="8"/>
  <c r="G69" i="8"/>
  <c r="Y68" i="8"/>
  <c r="X68" i="8"/>
  <c r="W68" i="8"/>
  <c r="V68" i="8"/>
  <c r="R68" i="8"/>
  <c r="Q68" i="8"/>
  <c r="P68" i="8"/>
  <c r="Z68" i="8"/>
  <c r="G68" i="8"/>
  <c r="Z67" i="8"/>
  <c r="Y67" i="8"/>
  <c r="X67" i="8"/>
  <c r="W67" i="8"/>
  <c r="V67" i="8"/>
  <c r="U67" i="8"/>
  <c r="R67" i="8"/>
  <c r="S67" i="8" s="1"/>
  <c r="Q67" i="8"/>
  <c r="P67" i="8"/>
  <c r="G67" i="8"/>
  <c r="Z66" i="8"/>
  <c r="Y66" i="8"/>
  <c r="X66" i="8"/>
  <c r="W66" i="8"/>
  <c r="V66" i="8"/>
  <c r="U66" i="8"/>
  <c r="R66" i="8"/>
  <c r="S66" i="8" s="1"/>
  <c r="Q66" i="8"/>
  <c r="P66" i="8"/>
  <c r="G66" i="8"/>
  <c r="Z65" i="8"/>
  <c r="X65" i="8"/>
  <c r="W65" i="8"/>
  <c r="V65" i="8"/>
  <c r="R65" i="8"/>
  <c r="Q65" i="8"/>
  <c r="P65" i="8"/>
  <c r="Y65" i="8"/>
  <c r="G65" i="8"/>
  <c r="Z64" i="8"/>
  <c r="Y64" i="8"/>
  <c r="W64" i="8"/>
  <c r="V64" i="8"/>
  <c r="R64" i="8"/>
  <c r="Q64" i="8"/>
  <c r="P64" i="8"/>
  <c r="X64" i="8" s="1"/>
  <c r="G64" i="8"/>
  <c r="Z63" i="8"/>
  <c r="Y63" i="8"/>
  <c r="X63" i="8"/>
  <c r="W63" i="8"/>
  <c r="V63" i="8"/>
  <c r="U63" i="8"/>
  <c r="R63" i="8"/>
  <c r="S63" i="8" s="1"/>
  <c r="Q63" i="8"/>
  <c r="P63" i="8"/>
  <c r="G63" i="8"/>
  <c r="Y62" i="8"/>
  <c r="X62" i="8"/>
  <c r="W62" i="8"/>
  <c r="V62" i="8"/>
  <c r="R62" i="8"/>
  <c r="Q62" i="8"/>
  <c r="P62" i="8"/>
  <c r="U62" i="8"/>
  <c r="G62" i="8"/>
  <c r="Z61" i="8"/>
  <c r="Y61" i="8"/>
  <c r="X61" i="8"/>
  <c r="W61" i="8"/>
  <c r="V61" i="8"/>
  <c r="U61" i="8"/>
  <c r="R61" i="8"/>
  <c r="S61" i="8" s="1"/>
  <c r="Q61" i="8"/>
  <c r="P61" i="8"/>
  <c r="G61" i="8"/>
  <c r="Z60" i="8"/>
  <c r="Y60" i="8"/>
  <c r="X60" i="8"/>
  <c r="W60" i="8"/>
  <c r="V60" i="8"/>
  <c r="U60" i="8"/>
  <c r="R60" i="8"/>
  <c r="S60" i="8" s="1"/>
  <c r="Q60" i="8"/>
  <c r="P60" i="8"/>
  <c r="G60" i="8"/>
  <c r="Z59" i="8"/>
  <c r="Y59" i="8"/>
  <c r="W59" i="8"/>
  <c r="V59" i="8"/>
  <c r="R59" i="8"/>
  <c r="Q59" i="8"/>
  <c r="P59" i="8"/>
  <c r="X59" i="8" s="1"/>
  <c r="G59" i="8"/>
  <c r="Z57" i="8"/>
  <c r="Y57" i="8"/>
  <c r="X57" i="8"/>
  <c r="V57" i="8"/>
  <c r="R57" i="8"/>
  <c r="Q57" i="8"/>
  <c r="P57" i="8"/>
  <c r="U57" i="8"/>
  <c r="G57" i="8"/>
  <c r="Z56" i="8"/>
  <c r="Y56" i="8"/>
  <c r="X56" i="8"/>
  <c r="V56" i="8"/>
  <c r="R56" i="8"/>
  <c r="Q56" i="8"/>
  <c r="P56" i="8"/>
  <c r="W56" i="8"/>
  <c r="G56" i="8"/>
  <c r="Z55" i="8"/>
  <c r="Y55" i="8"/>
  <c r="X55" i="8"/>
  <c r="W55" i="8"/>
  <c r="V55" i="8"/>
  <c r="U55" i="8"/>
  <c r="R55" i="8"/>
  <c r="S55" i="8" s="1"/>
  <c r="Q55" i="8"/>
  <c r="P55" i="8"/>
  <c r="G55" i="8"/>
  <c r="Z54" i="8"/>
  <c r="X54" i="8"/>
  <c r="W54" i="8"/>
  <c r="V54" i="8"/>
  <c r="R54" i="8"/>
  <c r="Q54" i="8"/>
  <c r="P54" i="8"/>
  <c r="Y54" i="8"/>
  <c r="G54" i="8"/>
  <c r="Z53" i="8"/>
  <c r="Y53" i="8"/>
  <c r="X53" i="8"/>
  <c r="W53" i="8"/>
  <c r="R53" i="8"/>
  <c r="S53" i="8" s="1"/>
  <c r="Q53" i="8"/>
  <c r="P53" i="8"/>
  <c r="U53" i="8"/>
  <c r="G53" i="8"/>
  <c r="Z52" i="8"/>
  <c r="Y52" i="8"/>
  <c r="X52" i="8"/>
  <c r="W52" i="8"/>
  <c r="R52" i="8"/>
  <c r="S52" i="8" s="1"/>
  <c r="Q52" i="8"/>
  <c r="P52" i="8"/>
  <c r="V52" i="8"/>
  <c r="G52" i="8"/>
  <c r="Z51" i="8"/>
  <c r="X51" i="8"/>
  <c r="W51" i="8"/>
  <c r="V51" i="8"/>
  <c r="R51" i="8"/>
  <c r="Q51" i="8"/>
  <c r="P51" i="8"/>
  <c r="Y51" i="8" s="1"/>
  <c r="G51" i="8"/>
  <c r="Z50" i="8"/>
  <c r="Y50" i="8"/>
  <c r="X50" i="8"/>
  <c r="W50" i="8"/>
  <c r="V50" i="8"/>
  <c r="U50" i="8"/>
  <c r="R50" i="8"/>
  <c r="Q50" i="8"/>
  <c r="P50" i="8"/>
  <c r="G50" i="8"/>
  <c r="Z49" i="8"/>
  <c r="Y49" i="8"/>
  <c r="X49" i="8"/>
  <c r="V49" i="8"/>
  <c r="R49" i="8"/>
  <c r="Q49" i="8"/>
  <c r="P49" i="8"/>
  <c r="U49" i="8"/>
  <c r="G49" i="8"/>
  <c r="Y48" i="8"/>
  <c r="X48" i="8"/>
  <c r="W48" i="8"/>
  <c r="V48" i="8"/>
  <c r="R48" i="8"/>
  <c r="Q48" i="8"/>
  <c r="P48" i="8"/>
  <c r="Z48" i="8" s="1"/>
  <c r="G48" i="8"/>
  <c r="Z47" i="8"/>
  <c r="Y47" i="8"/>
  <c r="X47" i="8"/>
  <c r="W47" i="8"/>
  <c r="V47" i="8"/>
  <c r="U47" i="8"/>
  <c r="R47" i="8"/>
  <c r="Q47" i="8"/>
  <c r="P47" i="8"/>
  <c r="G47" i="8"/>
  <c r="Z46" i="8"/>
  <c r="Y46" i="8"/>
  <c r="W46" i="8"/>
  <c r="V46" i="8"/>
  <c r="R46" i="8"/>
  <c r="Q46" i="8"/>
  <c r="P46" i="8"/>
  <c r="X46" i="8"/>
  <c r="G46" i="8"/>
  <c r="Z45" i="8"/>
  <c r="Y45" i="8"/>
  <c r="X45" i="8"/>
  <c r="W45" i="8"/>
  <c r="R45" i="8"/>
  <c r="S45" i="8" s="1"/>
  <c r="Q45" i="8"/>
  <c r="P45" i="8"/>
  <c r="U45" i="8" s="1"/>
  <c r="G45" i="8"/>
  <c r="Z44" i="8"/>
  <c r="Y44" i="8"/>
  <c r="X44" i="8"/>
  <c r="W44" i="8"/>
  <c r="V44" i="8"/>
  <c r="U44" i="8"/>
  <c r="R44" i="8"/>
  <c r="S44" i="8" s="1"/>
  <c r="Q44" i="8"/>
  <c r="P44" i="8"/>
  <c r="G44" i="8"/>
  <c r="Z43" i="8"/>
  <c r="X43" i="8"/>
  <c r="W43" i="8"/>
  <c r="V43" i="8"/>
  <c r="R43" i="8"/>
  <c r="Q43" i="8"/>
  <c r="P43" i="8"/>
  <c r="Y43" i="8"/>
  <c r="G43" i="8"/>
  <c r="Z42" i="8"/>
  <c r="Y42" i="8"/>
  <c r="X42" i="8"/>
  <c r="W42" i="8"/>
  <c r="V42" i="8"/>
  <c r="U42" i="8"/>
  <c r="R42" i="8"/>
  <c r="S42" i="8" s="1"/>
  <c r="Q42" i="8"/>
  <c r="P42" i="8"/>
  <c r="G42" i="8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W42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75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58" i="11" s="1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43" i="9"/>
  <c r="W42" i="9"/>
  <c r="AC74" i="9"/>
  <c r="AB74" i="9"/>
  <c r="AA74" i="9"/>
  <c r="Z74" i="9"/>
  <c r="Y74" i="9"/>
  <c r="X74" i="9"/>
  <c r="U74" i="9"/>
  <c r="V74" i="9" s="1"/>
  <c r="T74" i="9"/>
  <c r="S74" i="9"/>
  <c r="I74" i="9"/>
  <c r="G74" i="9"/>
  <c r="F74" i="9"/>
  <c r="AC73" i="9"/>
  <c r="AA73" i="9"/>
  <c r="Z73" i="9"/>
  <c r="Y73" i="9"/>
  <c r="U73" i="9"/>
  <c r="T73" i="9"/>
  <c r="S73" i="9"/>
  <c r="AB73" i="9" s="1"/>
  <c r="I73" i="9"/>
  <c r="G73" i="9"/>
  <c r="F73" i="9"/>
  <c r="AC72" i="9"/>
  <c r="AB72" i="9"/>
  <c r="AA72" i="9"/>
  <c r="Z72" i="9"/>
  <c r="Y72" i="9"/>
  <c r="X72" i="9"/>
  <c r="U72" i="9"/>
  <c r="V72" i="9" s="1"/>
  <c r="T72" i="9"/>
  <c r="S72" i="9"/>
  <c r="I72" i="9"/>
  <c r="G72" i="9"/>
  <c r="F72" i="9"/>
  <c r="AB71" i="9"/>
  <c r="AA71" i="9"/>
  <c r="Z71" i="9"/>
  <c r="Y71" i="9"/>
  <c r="U71" i="9"/>
  <c r="T71" i="9"/>
  <c r="S71" i="9"/>
  <c r="AC71" i="9"/>
  <c r="I71" i="9"/>
  <c r="G71" i="9"/>
  <c r="F71" i="9"/>
  <c r="AC70" i="9"/>
  <c r="AB70" i="9"/>
  <c r="Z70" i="9"/>
  <c r="Y70" i="9"/>
  <c r="U70" i="9"/>
  <c r="T70" i="9"/>
  <c r="S70" i="9"/>
  <c r="X70" i="9"/>
  <c r="I70" i="9"/>
  <c r="G70" i="9"/>
  <c r="F70" i="9"/>
  <c r="AC69" i="9"/>
  <c r="AB69" i="9"/>
  <c r="AA69" i="9"/>
  <c r="Z69" i="9"/>
  <c r="Y69" i="9"/>
  <c r="X69" i="9"/>
  <c r="U69" i="9"/>
  <c r="V69" i="9" s="1"/>
  <c r="T69" i="9"/>
  <c r="S69" i="9"/>
  <c r="I69" i="9"/>
  <c r="G69" i="9"/>
  <c r="F69" i="9"/>
  <c r="AB68" i="9"/>
  <c r="AA68" i="9"/>
  <c r="Z68" i="9"/>
  <c r="Y68" i="9"/>
  <c r="U68" i="9"/>
  <c r="T68" i="9"/>
  <c r="S68" i="9"/>
  <c r="AC68" i="9" s="1"/>
  <c r="I68" i="9"/>
  <c r="G68" i="9"/>
  <c r="F68" i="9"/>
  <c r="AC67" i="9"/>
  <c r="AB67" i="9"/>
  <c r="AA67" i="9"/>
  <c r="Z67" i="9"/>
  <c r="Y67" i="9"/>
  <c r="X67" i="9"/>
  <c r="U67" i="9"/>
  <c r="V67" i="9" s="1"/>
  <c r="T67" i="9"/>
  <c r="S67" i="9"/>
  <c r="I67" i="9"/>
  <c r="G67" i="9"/>
  <c r="F67" i="9"/>
  <c r="AC66" i="9"/>
  <c r="AB66" i="9"/>
  <c r="AA66" i="9"/>
  <c r="Y66" i="9"/>
  <c r="U66" i="9"/>
  <c r="V66" i="9" s="1"/>
  <c r="T66" i="9"/>
  <c r="S66" i="9"/>
  <c r="Z66" i="9" s="1"/>
  <c r="I66" i="9"/>
  <c r="G66" i="9"/>
  <c r="F66" i="9"/>
  <c r="AC65" i="9"/>
  <c r="AB65" i="9"/>
  <c r="AA65" i="9"/>
  <c r="Y65" i="9"/>
  <c r="U65" i="9"/>
  <c r="T65" i="9"/>
  <c r="S65" i="9"/>
  <c r="Z65" i="9"/>
  <c r="I65" i="9"/>
  <c r="G65" i="9"/>
  <c r="F65" i="9"/>
  <c r="AC64" i="9"/>
  <c r="AA64" i="9"/>
  <c r="Z64" i="9"/>
  <c r="Y64" i="9"/>
  <c r="U64" i="9"/>
  <c r="T64" i="9"/>
  <c r="S64" i="9"/>
  <c r="AB64" i="9"/>
  <c r="I64" i="9"/>
  <c r="G64" i="9"/>
  <c r="F64" i="9"/>
  <c r="AC63" i="9"/>
  <c r="AB63" i="9"/>
  <c r="AA63" i="9"/>
  <c r="Z63" i="9"/>
  <c r="Y63" i="9"/>
  <c r="X63" i="9"/>
  <c r="U63" i="9"/>
  <c r="T63" i="9"/>
  <c r="S63" i="9"/>
  <c r="I63" i="9"/>
  <c r="G63" i="9"/>
  <c r="F63" i="9"/>
  <c r="AC62" i="9"/>
  <c r="AB62" i="9"/>
  <c r="AA62" i="9"/>
  <c r="Z62" i="9"/>
  <c r="U62" i="9"/>
  <c r="V62" i="9" s="1"/>
  <c r="T62" i="9"/>
  <c r="S62" i="9"/>
  <c r="Y62" i="9" s="1"/>
  <c r="I62" i="9"/>
  <c r="G62" i="9"/>
  <c r="F62" i="9"/>
  <c r="AC61" i="9"/>
  <c r="AB61" i="9"/>
  <c r="AA61" i="9"/>
  <c r="Z61" i="9"/>
  <c r="U61" i="9"/>
  <c r="V61" i="9" s="1"/>
  <c r="T61" i="9"/>
  <c r="S61" i="9"/>
  <c r="Y61" i="9" s="1"/>
  <c r="I61" i="9"/>
  <c r="G61" i="9"/>
  <c r="F61" i="9"/>
  <c r="AC60" i="9"/>
  <c r="AB60" i="9"/>
  <c r="AA60" i="9"/>
  <c r="Z60" i="9"/>
  <c r="Y60" i="9"/>
  <c r="X60" i="9"/>
  <c r="U60" i="9"/>
  <c r="V60" i="9" s="1"/>
  <c r="T60" i="9"/>
  <c r="S60" i="9"/>
  <c r="I60" i="9"/>
  <c r="G60" i="9"/>
  <c r="F60" i="9"/>
  <c r="AC59" i="9"/>
  <c r="AA59" i="9"/>
  <c r="Z59" i="9"/>
  <c r="Y59" i="9"/>
  <c r="U59" i="9"/>
  <c r="T59" i="9"/>
  <c r="S59" i="9"/>
  <c r="AB59" i="9"/>
  <c r="I59" i="9"/>
  <c r="G59" i="9"/>
  <c r="F59" i="9"/>
  <c r="AC57" i="9"/>
  <c r="AB57" i="9"/>
  <c r="AA57" i="9"/>
  <c r="Y57" i="9"/>
  <c r="U57" i="9"/>
  <c r="T57" i="9"/>
  <c r="S57" i="9"/>
  <c r="Z57" i="9"/>
  <c r="I57" i="9"/>
  <c r="G57" i="9"/>
  <c r="F57" i="9"/>
  <c r="AC56" i="9"/>
  <c r="AB56" i="9"/>
  <c r="AA56" i="9"/>
  <c r="Z56" i="9"/>
  <c r="U56" i="9"/>
  <c r="T56" i="9"/>
  <c r="S56" i="9"/>
  <c r="Y56" i="9" s="1"/>
  <c r="I56" i="9"/>
  <c r="G56" i="9"/>
  <c r="F56" i="9"/>
  <c r="AB55" i="9"/>
  <c r="AA55" i="9"/>
  <c r="Z55" i="9"/>
  <c r="Y55" i="9"/>
  <c r="U55" i="9"/>
  <c r="T55" i="9"/>
  <c r="S55" i="9"/>
  <c r="AC55" i="9" s="1"/>
  <c r="I55" i="9"/>
  <c r="G55" i="9"/>
  <c r="F55" i="9"/>
  <c r="AC54" i="9"/>
  <c r="AB54" i="9"/>
  <c r="AA54" i="9"/>
  <c r="Z54" i="9"/>
  <c r="Y54" i="9"/>
  <c r="X54" i="9"/>
  <c r="U54" i="9"/>
  <c r="V54" i="9" s="1"/>
  <c r="T54" i="9"/>
  <c r="S54" i="9"/>
  <c r="I54" i="9"/>
  <c r="G54" i="9"/>
  <c r="F54" i="9"/>
  <c r="AC53" i="9"/>
  <c r="AB53" i="9"/>
  <c r="AA53" i="9"/>
  <c r="Z53" i="9"/>
  <c r="U53" i="9"/>
  <c r="V53" i="9" s="1"/>
  <c r="T53" i="9"/>
  <c r="S53" i="9"/>
  <c r="Y53" i="9"/>
  <c r="I53" i="9"/>
  <c r="G53" i="9"/>
  <c r="F53" i="9"/>
  <c r="AC52" i="9"/>
  <c r="AB52" i="9"/>
  <c r="AA52" i="9"/>
  <c r="Y52" i="9"/>
  <c r="U52" i="9"/>
  <c r="T52" i="9"/>
  <c r="S52" i="9"/>
  <c r="Z52" i="9"/>
  <c r="I52" i="9"/>
  <c r="G52" i="9"/>
  <c r="F52" i="9"/>
  <c r="AC51" i="9"/>
  <c r="AB51" i="9"/>
  <c r="AA51" i="9"/>
  <c r="Z51" i="9"/>
  <c r="Y51" i="9"/>
  <c r="X51" i="9"/>
  <c r="U51" i="9"/>
  <c r="V51" i="9" s="1"/>
  <c r="T51" i="9"/>
  <c r="S51" i="9"/>
  <c r="I51" i="9"/>
  <c r="G51" i="9"/>
  <c r="F51" i="9"/>
  <c r="AB50" i="9"/>
  <c r="AA50" i="9"/>
  <c r="Z50" i="9"/>
  <c r="Y50" i="9"/>
  <c r="U50" i="9"/>
  <c r="T50" i="9"/>
  <c r="S50" i="9"/>
  <c r="AC50" i="9" s="1"/>
  <c r="I50" i="9"/>
  <c r="G50" i="9"/>
  <c r="F50" i="9"/>
  <c r="AC49" i="9"/>
  <c r="AB49" i="9"/>
  <c r="AA49" i="9"/>
  <c r="Z49" i="9"/>
  <c r="Y49" i="9"/>
  <c r="X49" i="9"/>
  <c r="U49" i="9"/>
  <c r="V49" i="9" s="1"/>
  <c r="T49" i="9"/>
  <c r="S49" i="9"/>
  <c r="I49" i="9"/>
  <c r="G49" i="9"/>
  <c r="F49" i="9"/>
  <c r="AC48" i="9"/>
  <c r="AB48" i="9"/>
  <c r="AA48" i="9"/>
  <c r="Z48" i="9"/>
  <c r="Y48" i="9"/>
  <c r="X48" i="9"/>
  <c r="U48" i="9"/>
  <c r="V48" i="9" s="1"/>
  <c r="T48" i="9"/>
  <c r="S48" i="9"/>
  <c r="I48" i="9"/>
  <c r="G48" i="9"/>
  <c r="F48" i="9"/>
  <c r="AC47" i="9"/>
  <c r="AB47" i="9"/>
  <c r="AA47" i="9"/>
  <c r="Z47" i="9"/>
  <c r="Y47" i="9"/>
  <c r="X47" i="9"/>
  <c r="U47" i="9"/>
  <c r="V47" i="9" s="1"/>
  <c r="T47" i="9"/>
  <c r="S47" i="9"/>
  <c r="I47" i="9"/>
  <c r="G47" i="9"/>
  <c r="F47" i="9"/>
  <c r="AC46" i="9"/>
  <c r="AB46" i="9"/>
  <c r="AA46" i="9"/>
  <c r="Z46" i="9"/>
  <c r="Y46" i="9"/>
  <c r="X46" i="9"/>
  <c r="U46" i="9"/>
  <c r="V46" i="9" s="1"/>
  <c r="T46" i="9"/>
  <c r="S46" i="9"/>
  <c r="I46" i="9"/>
  <c r="G46" i="9"/>
  <c r="F46" i="9"/>
  <c r="AC45" i="9"/>
  <c r="AA45" i="9"/>
  <c r="Z45" i="9"/>
  <c r="Y45" i="9"/>
  <c r="U45" i="9"/>
  <c r="T45" i="9"/>
  <c r="S45" i="9"/>
  <c r="AB45" i="9" s="1"/>
  <c r="I45" i="9"/>
  <c r="G45" i="9"/>
  <c r="F45" i="9"/>
  <c r="AC44" i="9"/>
  <c r="AB44" i="9"/>
  <c r="Z44" i="9"/>
  <c r="Y44" i="9"/>
  <c r="U44" i="9"/>
  <c r="T44" i="9"/>
  <c r="S44" i="9"/>
  <c r="X44" i="9"/>
  <c r="I44" i="9"/>
  <c r="G44" i="9"/>
  <c r="F44" i="9"/>
  <c r="AC43" i="9"/>
  <c r="AB43" i="9"/>
  <c r="Z43" i="9"/>
  <c r="Y43" i="9"/>
  <c r="U43" i="9"/>
  <c r="T43" i="9"/>
  <c r="S43" i="9"/>
  <c r="X43" i="9"/>
  <c r="I43" i="9"/>
  <c r="G43" i="9"/>
  <c r="F43" i="9"/>
  <c r="AC42" i="9"/>
  <c r="AB42" i="9"/>
  <c r="Z42" i="9"/>
  <c r="Y42" i="9"/>
  <c r="U42" i="9"/>
  <c r="T42" i="9"/>
  <c r="S42" i="9"/>
  <c r="AA42" i="9" s="1"/>
  <c r="I42" i="9"/>
  <c r="G42" i="9"/>
  <c r="F42" i="9"/>
  <c r="AC74" i="11"/>
  <c r="AB74" i="11"/>
  <c r="AA74" i="11"/>
  <c r="Z74" i="11"/>
  <c r="Y74" i="11"/>
  <c r="X74" i="11"/>
  <c r="U74" i="11"/>
  <c r="V74" i="11" s="1"/>
  <c r="T74" i="11"/>
  <c r="S74" i="11"/>
  <c r="I74" i="11"/>
  <c r="G74" i="11"/>
  <c r="F74" i="11"/>
  <c r="AC73" i="11"/>
  <c r="AB73" i="11"/>
  <c r="AA73" i="11"/>
  <c r="Z73" i="11"/>
  <c r="Y73" i="11"/>
  <c r="X73" i="11"/>
  <c r="U73" i="11"/>
  <c r="V73" i="11" s="1"/>
  <c r="T73" i="11"/>
  <c r="S73" i="11"/>
  <c r="I73" i="11"/>
  <c r="G73" i="11"/>
  <c r="F73" i="11"/>
  <c r="AC72" i="11"/>
  <c r="AB72" i="11"/>
  <c r="AA72" i="11"/>
  <c r="Z72" i="11"/>
  <c r="Y72" i="11"/>
  <c r="X72" i="11"/>
  <c r="U72" i="11"/>
  <c r="V72" i="11" s="1"/>
  <c r="T72" i="11"/>
  <c r="S72" i="11"/>
  <c r="I72" i="11"/>
  <c r="G72" i="11"/>
  <c r="F72" i="11"/>
  <c r="AC71" i="11"/>
  <c r="AA71" i="11"/>
  <c r="Z71" i="11"/>
  <c r="Y71" i="11"/>
  <c r="U71" i="11"/>
  <c r="T71" i="11"/>
  <c r="S71" i="11"/>
  <c r="AB71" i="11" s="1"/>
  <c r="I71" i="11"/>
  <c r="G71" i="11"/>
  <c r="F71" i="11"/>
  <c r="AB70" i="11"/>
  <c r="AA70" i="11"/>
  <c r="Z70" i="11"/>
  <c r="Y70" i="11"/>
  <c r="U70" i="11"/>
  <c r="T70" i="11"/>
  <c r="S70" i="11"/>
  <c r="AC70" i="11"/>
  <c r="I70" i="11"/>
  <c r="G70" i="11"/>
  <c r="F70" i="11"/>
  <c r="AC69" i="11"/>
  <c r="AB69" i="11"/>
  <c r="Z69" i="11"/>
  <c r="Y69" i="11"/>
  <c r="U69" i="11"/>
  <c r="T69" i="11"/>
  <c r="S69" i="11"/>
  <c r="X69" i="11"/>
  <c r="I69" i="11"/>
  <c r="G69" i="11"/>
  <c r="F69" i="11"/>
  <c r="AC68" i="11"/>
  <c r="AB68" i="11"/>
  <c r="Z68" i="11"/>
  <c r="Y68" i="11"/>
  <c r="U68" i="11"/>
  <c r="T68" i="11"/>
  <c r="S68" i="11"/>
  <c r="X68" i="11" s="1"/>
  <c r="I68" i="11"/>
  <c r="G68" i="11"/>
  <c r="F68" i="11"/>
  <c r="AC67" i="11"/>
  <c r="AB67" i="11"/>
  <c r="AA67" i="11"/>
  <c r="Z67" i="11"/>
  <c r="Y67" i="11"/>
  <c r="X67" i="11"/>
  <c r="U67" i="11"/>
  <c r="V67" i="11" s="1"/>
  <c r="T67" i="11"/>
  <c r="S67" i="11"/>
  <c r="I67" i="11"/>
  <c r="G67" i="11"/>
  <c r="F67" i="11"/>
  <c r="AC66" i="11"/>
  <c r="AB66" i="11"/>
  <c r="AA66" i="11"/>
  <c r="Z66" i="11"/>
  <c r="U66" i="11"/>
  <c r="T66" i="11"/>
  <c r="S66" i="11"/>
  <c r="Y66" i="11" s="1"/>
  <c r="I66" i="11"/>
  <c r="G66" i="11"/>
  <c r="F66" i="11"/>
  <c r="AC65" i="11"/>
  <c r="AA65" i="11"/>
  <c r="Z65" i="11"/>
  <c r="Y65" i="11"/>
  <c r="U65" i="11"/>
  <c r="T65" i="11"/>
  <c r="S65" i="11"/>
  <c r="AB65" i="11"/>
  <c r="I65" i="11"/>
  <c r="G65" i="11"/>
  <c r="F65" i="11"/>
  <c r="AC64" i="11"/>
  <c r="AB64" i="11"/>
  <c r="AA64" i="11"/>
  <c r="Z64" i="11"/>
  <c r="Y64" i="11"/>
  <c r="X64" i="11"/>
  <c r="U64" i="11"/>
  <c r="T64" i="11"/>
  <c r="S64" i="11"/>
  <c r="I64" i="11"/>
  <c r="G64" i="11"/>
  <c r="F64" i="11"/>
  <c r="AC63" i="11"/>
  <c r="AA63" i="11"/>
  <c r="Z63" i="11"/>
  <c r="Y63" i="11"/>
  <c r="U63" i="11"/>
  <c r="T63" i="11"/>
  <c r="S63" i="11"/>
  <c r="AB63" i="11"/>
  <c r="I63" i="11"/>
  <c r="G63" i="11"/>
  <c r="F63" i="11"/>
  <c r="AC62" i="11"/>
  <c r="AB62" i="11"/>
  <c r="AA62" i="11"/>
  <c r="Y62" i="11"/>
  <c r="U62" i="11"/>
  <c r="V62" i="11" s="1"/>
  <c r="T62" i="11"/>
  <c r="S62" i="11"/>
  <c r="X62" i="11" s="1"/>
  <c r="G62" i="11"/>
  <c r="F62" i="11"/>
  <c r="AC61" i="11"/>
  <c r="AB61" i="11"/>
  <c r="AA61" i="11"/>
  <c r="Z61" i="11"/>
  <c r="Y61" i="11"/>
  <c r="X61" i="11"/>
  <c r="U61" i="11"/>
  <c r="V61" i="11" s="1"/>
  <c r="T61" i="11"/>
  <c r="S61" i="11"/>
  <c r="G61" i="11"/>
  <c r="F61" i="11"/>
  <c r="AC60" i="11"/>
  <c r="AA60" i="11"/>
  <c r="Z60" i="11"/>
  <c r="Y60" i="11"/>
  <c r="U60" i="11"/>
  <c r="T60" i="11"/>
  <c r="S60" i="11"/>
  <c r="AB60" i="11"/>
  <c r="I60" i="11"/>
  <c r="G60" i="11"/>
  <c r="F60" i="11"/>
  <c r="AC59" i="11"/>
  <c r="AB59" i="11"/>
  <c r="AA59" i="11"/>
  <c r="Z59" i="11"/>
  <c r="Y59" i="11"/>
  <c r="X59" i="11"/>
  <c r="U59" i="11"/>
  <c r="V59" i="11" s="1"/>
  <c r="T59" i="11"/>
  <c r="S59" i="11"/>
  <c r="I59" i="11"/>
  <c r="G59" i="11"/>
  <c r="F59" i="11"/>
  <c r="AC57" i="11"/>
  <c r="AB57" i="11"/>
  <c r="AA57" i="11"/>
  <c r="Z57" i="11"/>
  <c r="Y57" i="11"/>
  <c r="X57" i="11"/>
  <c r="U57" i="11"/>
  <c r="V57" i="11" s="1"/>
  <c r="T57" i="11"/>
  <c r="S57" i="11"/>
  <c r="I57" i="11"/>
  <c r="G57" i="11"/>
  <c r="F57" i="11"/>
  <c r="AC56" i="11"/>
  <c r="AB56" i="11"/>
  <c r="AA56" i="11"/>
  <c r="Z56" i="11"/>
  <c r="Y56" i="11"/>
  <c r="X56" i="11"/>
  <c r="U56" i="11"/>
  <c r="V56" i="11" s="1"/>
  <c r="T56" i="11"/>
  <c r="S56" i="11"/>
  <c r="I56" i="11"/>
  <c r="G56" i="11"/>
  <c r="F56" i="11"/>
  <c r="AC55" i="11"/>
  <c r="AB55" i="11"/>
  <c r="AA55" i="11"/>
  <c r="Y55" i="11"/>
  <c r="U55" i="11"/>
  <c r="T55" i="11"/>
  <c r="S55" i="11"/>
  <c r="X55" i="11" s="1"/>
  <c r="I55" i="11"/>
  <c r="G55" i="11"/>
  <c r="F55" i="11"/>
  <c r="AC54" i="11"/>
  <c r="AB54" i="11"/>
  <c r="AA54" i="11"/>
  <c r="Z54" i="11"/>
  <c r="Y54" i="11"/>
  <c r="X54" i="11"/>
  <c r="U54" i="11"/>
  <c r="V54" i="11" s="1"/>
  <c r="T54" i="11"/>
  <c r="S54" i="11"/>
  <c r="I54" i="11"/>
  <c r="G54" i="11"/>
  <c r="F54" i="11"/>
  <c r="AC53" i="11"/>
  <c r="AB53" i="11"/>
  <c r="Z53" i="11"/>
  <c r="Y53" i="11"/>
  <c r="U53" i="11"/>
  <c r="T53" i="11"/>
  <c r="S53" i="11"/>
  <c r="X53" i="11" s="1"/>
  <c r="I53" i="11"/>
  <c r="G53" i="11"/>
  <c r="F53" i="11"/>
  <c r="AB52" i="11"/>
  <c r="AA52" i="11"/>
  <c r="Z52" i="11"/>
  <c r="Y52" i="11"/>
  <c r="U52" i="11"/>
  <c r="T52" i="11"/>
  <c r="S52" i="11"/>
  <c r="X52" i="11"/>
  <c r="I52" i="11"/>
  <c r="G52" i="11"/>
  <c r="F52" i="11"/>
  <c r="AC51" i="11"/>
  <c r="AB51" i="11"/>
  <c r="AA51" i="11"/>
  <c r="Z51" i="11"/>
  <c r="U51" i="11"/>
  <c r="T51" i="11"/>
  <c r="S51" i="11"/>
  <c r="X51" i="11"/>
  <c r="I51" i="11"/>
  <c r="G51" i="11"/>
  <c r="F51" i="11"/>
  <c r="AC50" i="11"/>
  <c r="AB50" i="11"/>
  <c r="Z50" i="11"/>
  <c r="Y50" i="11"/>
  <c r="U50" i="11"/>
  <c r="T50" i="11"/>
  <c r="S50" i="11"/>
  <c r="X50" i="11" s="1"/>
  <c r="I50" i="11"/>
  <c r="G50" i="11"/>
  <c r="F50" i="11"/>
  <c r="AC49" i="11"/>
  <c r="AB49" i="11"/>
  <c r="AA49" i="11"/>
  <c r="Z49" i="11"/>
  <c r="U49" i="11"/>
  <c r="T49" i="11"/>
  <c r="S49" i="11"/>
  <c r="X49" i="11" s="1"/>
  <c r="I49" i="11"/>
  <c r="G49" i="11"/>
  <c r="F49" i="11"/>
  <c r="AB48" i="11"/>
  <c r="AA48" i="11"/>
  <c r="Z48" i="11"/>
  <c r="Y48" i="11"/>
  <c r="U48" i="11"/>
  <c r="T48" i="11"/>
  <c r="S48" i="11"/>
  <c r="X48" i="11"/>
  <c r="I48" i="11"/>
  <c r="G48" i="11"/>
  <c r="F48" i="11"/>
  <c r="AB47" i="11"/>
  <c r="AA47" i="11"/>
  <c r="Z47" i="11"/>
  <c r="Y47" i="11"/>
  <c r="U47" i="11"/>
  <c r="T47" i="11"/>
  <c r="S47" i="11"/>
  <c r="X47" i="11"/>
  <c r="I47" i="11"/>
  <c r="G47" i="11"/>
  <c r="F47" i="11"/>
  <c r="AC46" i="11"/>
  <c r="AB46" i="11"/>
  <c r="AA46" i="11"/>
  <c r="Z46" i="11"/>
  <c r="U46" i="11"/>
  <c r="V46" i="11" s="1"/>
  <c r="T46" i="11"/>
  <c r="S46" i="11"/>
  <c r="X46" i="11" s="1"/>
  <c r="I46" i="11"/>
  <c r="G46" i="11"/>
  <c r="F46" i="11"/>
  <c r="AC45" i="11"/>
  <c r="AB45" i="11"/>
  <c r="AA45" i="11"/>
  <c r="Y45" i="11"/>
  <c r="U45" i="11"/>
  <c r="T45" i="11"/>
  <c r="S45" i="11"/>
  <c r="X45" i="11" s="1"/>
  <c r="I45" i="11"/>
  <c r="G45" i="11"/>
  <c r="F45" i="11"/>
  <c r="AC44" i="11"/>
  <c r="AB44" i="11"/>
  <c r="AA44" i="11"/>
  <c r="Z44" i="11"/>
  <c r="Y44" i="11"/>
  <c r="X44" i="11"/>
  <c r="U44" i="11"/>
  <c r="V44" i="11" s="1"/>
  <c r="T44" i="11"/>
  <c r="S44" i="11"/>
  <c r="I44" i="11"/>
  <c r="G44" i="11"/>
  <c r="F44" i="11"/>
  <c r="AC43" i="11"/>
  <c r="AB43" i="11"/>
  <c r="AA43" i="11"/>
  <c r="Z43" i="11"/>
  <c r="Y43" i="11"/>
  <c r="X43" i="11"/>
  <c r="U43" i="11"/>
  <c r="V43" i="11" s="1"/>
  <c r="T43" i="11"/>
  <c r="S43" i="11"/>
  <c r="I43" i="11"/>
  <c r="G43" i="11"/>
  <c r="F43" i="11"/>
  <c r="AC42" i="11"/>
  <c r="AB42" i="11"/>
  <c r="AA42" i="11"/>
  <c r="Y42" i="11"/>
  <c r="U42" i="11"/>
  <c r="T42" i="11"/>
  <c r="S42" i="11"/>
  <c r="X42" i="11"/>
  <c r="I42" i="11"/>
  <c r="G42" i="11"/>
  <c r="F42" i="11"/>
  <c r="AC74" i="13"/>
  <c r="AB74" i="13"/>
  <c r="Z74" i="13"/>
  <c r="Y74" i="13"/>
  <c r="AC73" i="13"/>
  <c r="AB73" i="13"/>
  <c r="AA73" i="13"/>
  <c r="Z73" i="13"/>
  <c r="Y73" i="13"/>
  <c r="X73" i="13"/>
  <c r="AC72" i="13"/>
  <c r="AA72" i="13"/>
  <c r="Z72" i="13"/>
  <c r="Y72" i="13"/>
  <c r="AC71" i="13"/>
  <c r="AB71" i="13"/>
  <c r="AA71" i="13"/>
  <c r="Z71" i="13"/>
  <c r="Y71" i="13"/>
  <c r="X71" i="13"/>
  <c r="AC70" i="13"/>
  <c r="AB70" i="13"/>
  <c r="AA70" i="13"/>
  <c r="Z70" i="13"/>
  <c r="Y70" i="13"/>
  <c r="X70" i="13"/>
  <c r="AC69" i="13"/>
  <c r="AA69" i="13"/>
  <c r="Z69" i="13"/>
  <c r="Y69" i="13"/>
  <c r="AC68" i="13"/>
  <c r="AB68" i="13"/>
  <c r="AA68" i="13"/>
  <c r="Z68" i="13"/>
  <c r="Y68" i="13"/>
  <c r="X68" i="13"/>
  <c r="AB67" i="13"/>
  <c r="AA67" i="13"/>
  <c r="Z67" i="13"/>
  <c r="Y67" i="13"/>
  <c r="AC66" i="13"/>
  <c r="AB66" i="13"/>
  <c r="AA66" i="13"/>
  <c r="Z66" i="13"/>
  <c r="Y66" i="13"/>
  <c r="X66" i="13"/>
  <c r="AB65" i="13"/>
  <c r="AA65" i="13"/>
  <c r="Z65" i="13"/>
  <c r="Y65" i="13"/>
  <c r="AC64" i="13"/>
  <c r="AB64" i="13"/>
  <c r="AA64" i="13"/>
  <c r="Z64" i="13"/>
  <c r="Y64" i="13"/>
  <c r="X64" i="13"/>
  <c r="AC63" i="13"/>
  <c r="AA63" i="13"/>
  <c r="Z63" i="13"/>
  <c r="Y63" i="13"/>
  <c r="AC62" i="13"/>
  <c r="AB62" i="13"/>
  <c r="Z62" i="13"/>
  <c r="Y62" i="13"/>
  <c r="AC61" i="13"/>
  <c r="AB61" i="13"/>
  <c r="AA61" i="13"/>
  <c r="Z61" i="13"/>
  <c r="Y61" i="13"/>
  <c r="X61" i="13"/>
  <c r="AC60" i="13"/>
  <c r="AB60" i="13"/>
  <c r="Z60" i="13"/>
  <c r="Y60" i="13"/>
  <c r="AC59" i="13"/>
  <c r="AB59" i="13"/>
  <c r="AA59" i="13"/>
  <c r="Z59" i="13"/>
  <c r="Y59" i="13"/>
  <c r="X59" i="13"/>
  <c r="AC57" i="13"/>
  <c r="AB57" i="13"/>
  <c r="AA57" i="13"/>
  <c r="Z57" i="13"/>
  <c r="AC56" i="13"/>
  <c r="AA56" i="13"/>
  <c r="Z56" i="13"/>
  <c r="Y56" i="13"/>
  <c r="AC55" i="13"/>
  <c r="AB55" i="13"/>
  <c r="AA55" i="13"/>
  <c r="Z55" i="13"/>
  <c r="Y55" i="13"/>
  <c r="X55" i="13"/>
  <c r="AC54" i="13"/>
  <c r="AB54" i="13"/>
  <c r="Z54" i="13"/>
  <c r="Y54" i="13"/>
  <c r="AC53" i="13"/>
  <c r="AB53" i="13"/>
  <c r="AA53" i="13"/>
  <c r="Y53" i="13"/>
  <c r="AC52" i="13"/>
  <c r="AB52" i="13"/>
  <c r="AA52" i="13"/>
  <c r="Z52" i="13"/>
  <c r="Y52" i="13"/>
  <c r="X52" i="13"/>
  <c r="AB51" i="13"/>
  <c r="AA51" i="13"/>
  <c r="Z51" i="13"/>
  <c r="Y51" i="13"/>
  <c r="AC50" i="13"/>
  <c r="AB50" i="13"/>
  <c r="AA50" i="13"/>
  <c r="Z50" i="13"/>
  <c r="Y50" i="13"/>
  <c r="X50" i="13"/>
  <c r="AC49" i="13"/>
  <c r="AB49" i="13"/>
  <c r="AA49" i="13"/>
  <c r="Z49" i="13"/>
  <c r="Y49" i="13"/>
  <c r="X49" i="13"/>
  <c r="AC48" i="13"/>
  <c r="AB48" i="13"/>
  <c r="AA48" i="13"/>
  <c r="Z48" i="13"/>
  <c r="AC47" i="13"/>
  <c r="AB47" i="13"/>
  <c r="AA47" i="13"/>
  <c r="Y47" i="13"/>
  <c r="AC46" i="13"/>
  <c r="AB46" i="13"/>
  <c r="AA46" i="13"/>
  <c r="Y46" i="13"/>
  <c r="AB45" i="13"/>
  <c r="AA45" i="13"/>
  <c r="Z45" i="13"/>
  <c r="Y45" i="13"/>
  <c r="X45" i="13"/>
  <c r="AC44" i="13"/>
  <c r="AB44" i="13"/>
  <c r="AA44" i="13"/>
  <c r="Y44" i="13"/>
  <c r="AC43" i="13"/>
  <c r="AB43" i="13"/>
  <c r="AA43" i="13"/>
  <c r="Z43" i="13"/>
  <c r="AC42" i="13"/>
  <c r="AB42" i="13"/>
  <c r="AA42" i="13"/>
  <c r="Z42" i="13"/>
  <c r="U74" i="13"/>
  <c r="T74" i="13"/>
  <c r="S74" i="13"/>
  <c r="X74" i="13"/>
  <c r="I74" i="13"/>
  <c r="G74" i="13"/>
  <c r="F74" i="13"/>
  <c r="U73" i="13"/>
  <c r="V73" i="13" s="1"/>
  <c r="T73" i="13"/>
  <c r="S73" i="13"/>
  <c r="I73" i="13"/>
  <c r="G73" i="13"/>
  <c r="F73" i="13"/>
  <c r="U72" i="13"/>
  <c r="T72" i="13"/>
  <c r="S72" i="13"/>
  <c r="AB72" i="13" s="1"/>
  <c r="I72" i="13"/>
  <c r="G72" i="13"/>
  <c r="F72" i="13"/>
  <c r="U71" i="13"/>
  <c r="V71" i="13" s="1"/>
  <c r="T71" i="13"/>
  <c r="S71" i="13"/>
  <c r="I71" i="13"/>
  <c r="G71" i="13"/>
  <c r="F71" i="13"/>
  <c r="U70" i="13"/>
  <c r="V70" i="13" s="1"/>
  <c r="T70" i="13"/>
  <c r="S70" i="13"/>
  <c r="I70" i="13"/>
  <c r="G70" i="13"/>
  <c r="F70" i="13"/>
  <c r="U69" i="13"/>
  <c r="T69" i="13"/>
  <c r="S69" i="13"/>
  <c r="AB69" i="13"/>
  <c r="I69" i="13"/>
  <c r="G69" i="13"/>
  <c r="F69" i="13"/>
  <c r="U68" i="13"/>
  <c r="V68" i="13" s="1"/>
  <c r="T68" i="13"/>
  <c r="S68" i="13"/>
  <c r="I68" i="13"/>
  <c r="G68" i="13"/>
  <c r="F68" i="13"/>
  <c r="U67" i="13"/>
  <c r="T67" i="13"/>
  <c r="S67" i="13"/>
  <c r="AC67" i="13" s="1"/>
  <c r="I67" i="13"/>
  <c r="G67" i="13"/>
  <c r="F67" i="13"/>
  <c r="U66" i="13"/>
  <c r="V66" i="13" s="1"/>
  <c r="T66" i="13"/>
  <c r="S66" i="13"/>
  <c r="I66" i="13"/>
  <c r="G66" i="13"/>
  <c r="F66" i="13"/>
  <c r="U65" i="13"/>
  <c r="T65" i="13"/>
  <c r="S65" i="13"/>
  <c r="AC65" i="13" s="1"/>
  <c r="I65" i="13"/>
  <c r="G65" i="13"/>
  <c r="F65" i="13"/>
  <c r="U64" i="13"/>
  <c r="T64" i="13"/>
  <c r="S64" i="13"/>
  <c r="I64" i="13"/>
  <c r="G64" i="13"/>
  <c r="F64" i="13"/>
  <c r="U63" i="13"/>
  <c r="T63" i="13"/>
  <c r="S63" i="13"/>
  <c r="AB63" i="13"/>
  <c r="I63" i="13"/>
  <c r="G63" i="13"/>
  <c r="F63" i="13"/>
  <c r="U62" i="13"/>
  <c r="T62" i="13"/>
  <c r="S62" i="13"/>
  <c r="X62" i="13" s="1"/>
  <c r="I62" i="13"/>
  <c r="G62" i="13"/>
  <c r="F62" i="13"/>
  <c r="U61" i="13"/>
  <c r="V61" i="13" s="1"/>
  <c r="T61" i="13"/>
  <c r="S61" i="13"/>
  <c r="I61" i="13"/>
  <c r="G61" i="13"/>
  <c r="F61" i="13"/>
  <c r="U60" i="13"/>
  <c r="T60" i="13"/>
  <c r="S60" i="13"/>
  <c r="X60" i="13"/>
  <c r="I60" i="13"/>
  <c r="G60" i="13"/>
  <c r="F60" i="13"/>
  <c r="U59" i="13"/>
  <c r="V59" i="13" s="1"/>
  <c r="T59" i="13"/>
  <c r="S59" i="13"/>
  <c r="I59" i="13"/>
  <c r="G59" i="13"/>
  <c r="F59" i="13"/>
  <c r="U57" i="13"/>
  <c r="V57" i="13" s="1"/>
  <c r="T57" i="13"/>
  <c r="S57" i="13"/>
  <c r="Y57" i="13"/>
  <c r="I57" i="13"/>
  <c r="G57" i="13"/>
  <c r="F57" i="13"/>
  <c r="U56" i="13"/>
  <c r="T56" i="13"/>
  <c r="S56" i="13"/>
  <c r="AB56" i="13"/>
  <c r="I56" i="13"/>
  <c r="G56" i="13"/>
  <c r="F56" i="13"/>
  <c r="U55" i="13"/>
  <c r="V55" i="13" s="1"/>
  <c r="T55" i="13"/>
  <c r="S55" i="13"/>
  <c r="I55" i="13"/>
  <c r="G55" i="13"/>
  <c r="F55" i="13"/>
  <c r="U54" i="13"/>
  <c r="T54" i="13"/>
  <c r="S54" i="13"/>
  <c r="X54" i="13"/>
  <c r="I54" i="13"/>
  <c r="G54" i="13"/>
  <c r="F54" i="13"/>
  <c r="U53" i="13"/>
  <c r="T53" i="13"/>
  <c r="S53" i="13"/>
  <c r="Z53" i="13"/>
  <c r="I53" i="13"/>
  <c r="G53" i="13"/>
  <c r="F53" i="13"/>
  <c r="U52" i="13"/>
  <c r="V52" i="13" s="1"/>
  <c r="T52" i="13"/>
  <c r="S52" i="13"/>
  <c r="I52" i="13"/>
  <c r="G52" i="13"/>
  <c r="F52" i="13"/>
  <c r="U51" i="13"/>
  <c r="T51" i="13"/>
  <c r="S51" i="13"/>
  <c r="AC51" i="13"/>
  <c r="I51" i="13"/>
  <c r="G51" i="13"/>
  <c r="F51" i="13"/>
  <c r="U50" i="13"/>
  <c r="V50" i="13" s="1"/>
  <c r="T50" i="13"/>
  <c r="S50" i="13"/>
  <c r="I50" i="13"/>
  <c r="G50" i="13"/>
  <c r="F50" i="13"/>
  <c r="U49" i="13"/>
  <c r="V49" i="13" s="1"/>
  <c r="T49" i="13"/>
  <c r="S49" i="13"/>
  <c r="I49" i="13"/>
  <c r="G49" i="13"/>
  <c r="F49" i="13"/>
  <c r="U48" i="13"/>
  <c r="V48" i="13" s="1"/>
  <c r="T48" i="13"/>
  <c r="S48" i="13"/>
  <c r="Y48" i="13"/>
  <c r="I48" i="13"/>
  <c r="G48" i="13"/>
  <c r="F48" i="13"/>
  <c r="U47" i="13"/>
  <c r="T47" i="13"/>
  <c r="S47" i="13"/>
  <c r="X47" i="13" s="1"/>
  <c r="I47" i="13"/>
  <c r="G47" i="13"/>
  <c r="F47" i="13"/>
  <c r="U46" i="13"/>
  <c r="T46" i="13"/>
  <c r="S46" i="13"/>
  <c r="X46" i="13" s="1"/>
  <c r="I46" i="13"/>
  <c r="G46" i="13"/>
  <c r="F46" i="13"/>
  <c r="U45" i="13"/>
  <c r="T45" i="13"/>
  <c r="S45" i="13"/>
  <c r="AC45" i="13"/>
  <c r="I45" i="13"/>
  <c r="G45" i="13"/>
  <c r="F45" i="13"/>
  <c r="U44" i="13"/>
  <c r="T44" i="13"/>
  <c r="S44" i="13"/>
  <c r="Z44" i="13"/>
  <c r="I44" i="13"/>
  <c r="G44" i="13"/>
  <c r="F44" i="13"/>
  <c r="U43" i="13"/>
  <c r="V43" i="13" s="1"/>
  <c r="T43" i="13"/>
  <c r="S43" i="13"/>
  <c r="Y43" i="13"/>
  <c r="I43" i="13"/>
  <c r="G43" i="13"/>
  <c r="F43" i="13"/>
  <c r="U42" i="13"/>
  <c r="V42" i="13" s="1"/>
  <c r="T42" i="13"/>
  <c r="S42" i="13"/>
  <c r="I42" i="13"/>
  <c r="G42" i="13"/>
  <c r="F42" i="13"/>
  <c r="I63" i="7"/>
  <c r="I49" i="7"/>
  <c r="Q36" i="7"/>
  <c r="Q33" i="7"/>
  <c r="Q34" i="7" s="1"/>
  <c r="G21" i="7"/>
  <c r="H21" i="7" s="1"/>
  <c r="I21" i="7"/>
  <c r="G29" i="13"/>
  <c r="G26" i="13"/>
  <c r="F29" i="13"/>
  <c r="F26" i="13"/>
  <c r="G24" i="13"/>
  <c r="F24" i="13"/>
  <c r="AH36" i="13"/>
  <c r="AG36" i="13"/>
  <c r="AF36" i="13"/>
  <c r="AE36" i="13"/>
  <c r="AD36" i="13"/>
  <c r="AC36" i="13"/>
  <c r="AB36" i="13"/>
  <c r="Z36" i="13"/>
  <c r="Y36" i="13"/>
  <c r="V36" i="13"/>
  <c r="U36" i="13"/>
  <c r="T36" i="13"/>
  <c r="S36" i="13"/>
  <c r="AH35" i="13"/>
  <c r="AG35" i="13"/>
  <c r="AF35" i="13"/>
  <c r="AE35" i="13"/>
  <c r="AD35" i="13"/>
  <c r="AC35" i="13"/>
  <c r="AB35" i="13"/>
  <c r="AA35" i="13"/>
  <c r="Z35" i="13"/>
  <c r="Y35" i="13"/>
  <c r="X35" i="13"/>
  <c r="U35" i="13"/>
  <c r="V35" i="13"/>
  <c r="T35" i="13"/>
  <c r="S35" i="13"/>
  <c r="AH34" i="13"/>
  <c r="AG34" i="13"/>
  <c r="AF34" i="13"/>
  <c r="AE34" i="13"/>
  <c r="AD34" i="13"/>
  <c r="AC34" i="13"/>
  <c r="AA34" i="13"/>
  <c r="Z34" i="13"/>
  <c r="Y34" i="13"/>
  <c r="V34" i="13"/>
  <c r="U34" i="13"/>
  <c r="T34" i="13"/>
  <c r="S34" i="13"/>
  <c r="AB34" i="13"/>
  <c r="AH33" i="13"/>
  <c r="AG33" i="13"/>
  <c r="AF33" i="13"/>
  <c r="AE33" i="13"/>
  <c r="AD33" i="13"/>
  <c r="AC33" i="13"/>
  <c r="AB33" i="13"/>
  <c r="AA33" i="13"/>
  <c r="Z33" i="13"/>
  <c r="Y33" i="13"/>
  <c r="X33" i="13"/>
  <c r="U33" i="13"/>
  <c r="V33" i="13" s="1"/>
  <c r="T33" i="13"/>
  <c r="S33" i="13"/>
  <c r="AH32" i="13"/>
  <c r="AG32" i="13"/>
  <c r="AF32" i="13"/>
  <c r="AE32" i="13"/>
  <c r="AD32" i="13"/>
  <c r="AC32" i="13"/>
  <c r="AB32" i="13"/>
  <c r="AA32" i="13"/>
  <c r="Z32" i="13"/>
  <c r="Y32" i="13"/>
  <c r="X32" i="13"/>
  <c r="U32" i="13"/>
  <c r="V32" i="13"/>
  <c r="T32" i="13"/>
  <c r="S32" i="13"/>
  <c r="AH31" i="13"/>
  <c r="AG31" i="13"/>
  <c r="AF31" i="13"/>
  <c r="AE31" i="13"/>
  <c r="AD31" i="13"/>
  <c r="AC31" i="13"/>
  <c r="AA31" i="13"/>
  <c r="Z31" i="13"/>
  <c r="Y31" i="13"/>
  <c r="V31" i="13"/>
  <c r="U31" i="13"/>
  <c r="T31" i="13"/>
  <c r="S31" i="13"/>
  <c r="X31" i="13"/>
  <c r="AH30" i="13"/>
  <c r="AG30" i="13"/>
  <c r="AF30" i="13"/>
  <c r="AE30" i="13"/>
  <c r="AD30" i="13"/>
  <c r="AC30" i="13"/>
  <c r="AB30" i="13"/>
  <c r="AA30" i="13"/>
  <c r="Z30" i="13"/>
  <c r="Y30" i="13"/>
  <c r="X30" i="13"/>
  <c r="V30" i="13"/>
  <c r="U30" i="13"/>
  <c r="T30" i="13"/>
  <c r="S30" i="13"/>
  <c r="AH29" i="13"/>
  <c r="AG29" i="13"/>
  <c r="AF29" i="13"/>
  <c r="AE29" i="13"/>
  <c r="AD29" i="13"/>
  <c r="AB29" i="13"/>
  <c r="AA29" i="13"/>
  <c r="Z29" i="13"/>
  <c r="Y29" i="13"/>
  <c r="U29" i="13"/>
  <c r="V29" i="13"/>
  <c r="T29" i="13"/>
  <c r="S29" i="13"/>
  <c r="AC29" i="13" s="1"/>
  <c r="AH28" i="13"/>
  <c r="AG28" i="13"/>
  <c r="AF28" i="13"/>
  <c r="AE28" i="13"/>
  <c r="AD28" i="13"/>
  <c r="AC28" i="13"/>
  <c r="AB28" i="13"/>
  <c r="AA28" i="13"/>
  <c r="Z28" i="13"/>
  <c r="Y28" i="13"/>
  <c r="X28" i="13"/>
  <c r="U28" i="13"/>
  <c r="V28" i="13"/>
  <c r="T28" i="13"/>
  <c r="S28" i="13"/>
  <c r="AH27" i="13"/>
  <c r="AG27" i="13"/>
  <c r="AF27" i="13"/>
  <c r="AE27" i="13"/>
  <c r="AD27" i="13"/>
  <c r="AB27" i="13"/>
  <c r="AA27" i="13"/>
  <c r="Z27" i="13"/>
  <c r="Y27" i="13"/>
  <c r="V27" i="13"/>
  <c r="U27" i="13"/>
  <c r="T27" i="13"/>
  <c r="S27" i="13"/>
  <c r="X27" i="13"/>
  <c r="AH26" i="13"/>
  <c r="AG26" i="13"/>
  <c r="AF26" i="13"/>
  <c r="AE26" i="13"/>
  <c r="AD26" i="13"/>
  <c r="AC26" i="13"/>
  <c r="AB26" i="13"/>
  <c r="AA26" i="13"/>
  <c r="Z26" i="13"/>
  <c r="Y26" i="13"/>
  <c r="X26" i="13"/>
  <c r="U26" i="13"/>
  <c r="V26" i="13"/>
  <c r="T26" i="13"/>
  <c r="S26" i="13"/>
  <c r="AH25" i="13"/>
  <c r="AG25" i="13"/>
  <c r="AF25" i="13"/>
  <c r="AE25" i="13"/>
  <c r="AD25" i="13"/>
  <c r="AC25" i="13"/>
  <c r="AA25" i="13"/>
  <c r="Z25" i="13"/>
  <c r="Y25" i="13"/>
  <c r="V25" i="13"/>
  <c r="U25" i="13"/>
  <c r="T25" i="13"/>
  <c r="S25" i="13"/>
  <c r="AH24" i="13"/>
  <c r="AG24" i="13"/>
  <c r="AF24" i="13"/>
  <c r="AE24" i="13"/>
  <c r="AD24" i="13"/>
  <c r="AC24" i="13"/>
  <c r="AB24" i="13"/>
  <c r="Z24" i="13"/>
  <c r="Y24" i="13"/>
  <c r="V24" i="13"/>
  <c r="U24" i="13"/>
  <c r="T24" i="13"/>
  <c r="S24" i="13"/>
  <c r="AA24" i="13" s="1"/>
  <c r="AH23" i="13"/>
  <c r="AG23" i="13"/>
  <c r="AF23" i="13"/>
  <c r="AE23" i="13"/>
  <c r="AD23" i="13"/>
  <c r="AC23" i="13"/>
  <c r="AB23" i="13"/>
  <c r="AA23" i="13"/>
  <c r="Z23" i="13"/>
  <c r="Y23" i="13"/>
  <c r="X23" i="13"/>
  <c r="U23" i="13"/>
  <c r="V23" i="13"/>
  <c r="T23" i="13"/>
  <c r="S23" i="13"/>
  <c r="AH22" i="13"/>
  <c r="AG22" i="13"/>
  <c r="AF22" i="13"/>
  <c r="AE22" i="13"/>
  <c r="AD22" i="13"/>
  <c r="AC22" i="13"/>
  <c r="AB22" i="13"/>
  <c r="Z22" i="13"/>
  <c r="Z37" i="13" s="1"/>
  <c r="R50" i="6" s="1"/>
  <c r="Y22" i="13"/>
  <c r="V22" i="13"/>
  <c r="U22" i="13"/>
  <c r="T22" i="13"/>
  <c r="S22" i="13"/>
  <c r="AA22" i="13"/>
  <c r="AH21" i="13"/>
  <c r="AG21" i="13"/>
  <c r="AF21" i="13"/>
  <c r="AE21" i="13"/>
  <c r="AD21" i="13"/>
  <c r="AD37" i="13"/>
  <c r="V50" i="6" s="1"/>
  <c r="T104" i="6" s="1"/>
  <c r="AC21" i="13"/>
  <c r="AB21" i="13"/>
  <c r="AA21" i="13"/>
  <c r="Z21" i="13"/>
  <c r="Y21" i="13"/>
  <c r="X21" i="13"/>
  <c r="U21" i="13"/>
  <c r="T21" i="13"/>
  <c r="S21" i="13"/>
  <c r="AH19" i="13"/>
  <c r="AG19" i="13"/>
  <c r="AF19" i="13"/>
  <c r="AE19" i="13"/>
  <c r="AD19" i="13"/>
  <c r="AC19" i="13"/>
  <c r="AB19" i="13"/>
  <c r="AA19" i="13"/>
  <c r="Z19" i="13"/>
  <c r="V19" i="13"/>
  <c r="U19" i="13"/>
  <c r="T19" i="13"/>
  <c r="S19" i="13"/>
  <c r="AH18" i="13"/>
  <c r="AG18" i="13"/>
  <c r="AF18" i="13"/>
  <c r="AE18" i="13"/>
  <c r="AD18" i="13"/>
  <c r="AC18" i="13"/>
  <c r="AA18" i="13"/>
  <c r="Z18" i="13"/>
  <c r="Y18" i="13"/>
  <c r="V18" i="13"/>
  <c r="U18" i="13"/>
  <c r="T18" i="13"/>
  <c r="S18" i="13"/>
  <c r="AB18" i="13" s="1"/>
  <c r="AH17" i="13"/>
  <c r="AG17" i="13"/>
  <c r="AF17" i="13"/>
  <c r="AE17" i="13"/>
  <c r="AD17" i="13"/>
  <c r="AC17" i="13"/>
  <c r="AB17" i="13"/>
  <c r="AA17" i="13"/>
  <c r="Z17" i="13"/>
  <c r="Y17" i="13"/>
  <c r="X17" i="13"/>
  <c r="V17" i="13"/>
  <c r="U17" i="13"/>
  <c r="T17" i="13"/>
  <c r="S17" i="13"/>
  <c r="AH16" i="13"/>
  <c r="AG16" i="13"/>
  <c r="AF16" i="13"/>
  <c r="AE16" i="13"/>
  <c r="AD16" i="13"/>
  <c r="AC16" i="13"/>
  <c r="AB16" i="13"/>
  <c r="Z16" i="13"/>
  <c r="Y16" i="13"/>
  <c r="V16" i="13"/>
  <c r="U16" i="13"/>
  <c r="T16" i="13"/>
  <c r="S16" i="13"/>
  <c r="AA16" i="13"/>
  <c r="AH15" i="13"/>
  <c r="AG15" i="13"/>
  <c r="AF15" i="13"/>
  <c r="AE15" i="13"/>
  <c r="AD15" i="13"/>
  <c r="AC15" i="13"/>
  <c r="AB15" i="13"/>
  <c r="AA15" i="13"/>
  <c r="Y15" i="13"/>
  <c r="V15" i="13"/>
  <c r="U15" i="13"/>
  <c r="T15" i="13"/>
  <c r="S15" i="13"/>
  <c r="Z15" i="13"/>
  <c r="AH14" i="13"/>
  <c r="AG14" i="13"/>
  <c r="AF14" i="13"/>
  <c r="AE14" i="13"/>
  <c r="AD14" i="13"/>
  <c r="AC14" i="13"/>
  <c r="AB14" i="13"/>
  <c r="AA14" i="13"/>
  <c r="Z14" i="13"/>
  <c r="Y14" i="13"/>
  <c r="X14" i="13"/>
  <c r="U14" i="13"/>
  <c r="V14" i="13" s="1"/>
  <c r="T14" i="13"/>
  <c r="S14" i="13"/>
  <c r="AH13" i="13"/>
  <c r="AG13" i="13"/>
  <c r="AF13" i="13"/>
  <c r="AE13" i="13"/>
  <c r="AD13" i="13"/>
  <c r="AB13" i="13"/>
  <c r="AA13" i="13"/>
  <c r="Z13" i="13"/>
  <c r="Y13" i="13"/>
  <c r="V13" i="13"/>
  <c r="U13" i="13"/>
  <c r="T13" i="13"/>
  <c r="S13" i="13"/>
  <c r="X13" i="13" s="1"/>
  <c r="AH12" i="13"/>
  <c r="AG12" i="13"/>
  <c r="AF12" i="13"/>
  <c r="AE12" i="13"/>
  <c r="AD12" i="13"/>
  <c r="AC12" i="13"/>
  <c r="AB12" i="13"/>
  <c r="AA12" i="13"/>
  <c r="Z12" i="13"/>
  <c r="Y12" i="13"/>
  <c r="X12" i="13"/>
  <c r="U12" i="13"/>
  <c r="V12" i="13"/>
  <c r="T12" i="13"/>
  <c r="S12" i="13"/>
  <c r="AH11" i="13"/>
  <c r="AG11" i="13"/>
  <c r="AF11" i="13"/>
  <c r="AE11" i="13"/>
  <c r="AD11" i="13"/>
  <c r="AC11" i="13"/>
  <c r="AB11" i="13"/>
  <c r="AA11" i="13"/>
  <c r="Z11" i="13"/>
  <c r="Y11" i="13"/>
  <c r="X11" i="13"/>
  <c r="U11" i="13"/>
  <c r="V11" i="13" s="1"/>
  <c r="T11" i="13"/>
  <c r="S11" i="13"/>
  <c r="AH10" i="13"/>
  <c r="AG10" i="13"/>
  <c r="AF10" i="13"/>
  <c r="AE10" i="13"/>
  <c r="AD10" i="13"/>
  <c r="AC10" i="13"/>
  <c r="AB10" i="13"/>
  <c r="AA10" i="13"/>
  <c r="Z10" i="13"/>
  <c r="U10" i="13"/>
  <c r="V10" i="13"/>
  <c r="T10" i="13"/>
  <c r="S10" i="13"/>
  <c r="Y10" i="13" s="1"/>
  <c r="AH9" i="13"/>
  <c r="AG9" i="13"/>
  <c r="AF9" i="13"/>
  <c r="AE9" i="13"/>
  <c r="AD9" i="13"/>
  <c r="AC9" i="13"/>
  <c r="AB9" i="13"/>
  <c r="AA9" i="13"/>
  <c r="Y9" i="13"/>
  <c r="V9" i="13"/>
  <c r="U9" i="13"/>
  <c r="T9" i="13"/>
  <c r="S9" i="13"/>
  <c r="Z9" i="13"/>
  <c r="AH8" i="13"/>
  <c r="AG8" i="13"/>
  <c r="AF8" i="13"/>
  <c r="AE8" i="13"/>
  <c r="AD8" i="13"/>
  <c r="AC8" i="13"/>
  <c r="AB8" i="13"/>
  <c r="AA8" i="13"/>
  <c r="Y8" i="13"/>
  <c r="V8" i="13"/>
  <c r="U8" i="13"/>
  <c r="T8" i="13"/>
  <c r="S8" i="13"/>
  <c r="Z8" i="13" s="1"/>
  <c r="AH7" i="13"/>
  <c r="AG7" i="13"/>
  <c r="AF7" i="13"/>
  <c r="AE7" i="13"/>
  <c r="AD7" i="13"/>
  <c r="AB7" i="13"/>
  <c r="AA7" i="13"/>
  <c r="Z7" i="13"/>
  <c r="Y7" i="13"/>
  <c r="V7" i="13"/>
  <c r="U7" i="13"/>
  <c r="T7" i="13"/>
  <c r="S7" i="13"/>
  <c r="AC7" i="13"/>
  <c r="AH6" i="13"/>
  <c r="AG6" i="13"/>
  <c r="AF6" i="13"/>
  <c r="AE6" i="13"/>
  <c r="AD6" i="13"/>
  <c r="AC6" i="13"/>
  <c r="AB6" i="13"/>
  <c r="AA6" i="13"/>
  <c r="Y6" i="13"/>
  <c r="V6" i="13"/>
  <c r="U6" i="13"/>
  <c r="T6" i="13"/>
  <c r="T20" i="13"/>
  <c r="S6" i="13"/>
  <c r="Z6" i="13"/>
  <c r="AH5" i="13"/>
  <c r="AG5" i="13"/>
  <c r="AF5" i="13"/>
  <c r="AE5" i="13"/>
  <c r="AD5" i="13"/>
  <c r="AC5" i="13"/>
  <c r="AB5" i="13"/>
  <c r="AA5" i="13"/>
  <c r="Z5" i="13"/>
  <c r="V5" i="13"/>
  <c r="U5" i="13"/>
  <c r="T5" i="13"/>
  <c r="S5" i="13"/>
  <c r="AH4" i="13"/>
  <c r="AG4" i="13"/>
  <c r="AF4" i="13"/>
  <c r="AE4" i="13"/>
  <c r="AD4" i="13"/>
  <c r="AC4" i="13"/>
  <c r="AB4" i="13"/>
  <c r="AA4" i="13"/>
  <c r="Z4" i="13"/>
  <c r="V4" i="13"/>
  <c r="U4" i="13"/>
  <c r="T4" i="13"/>
  <c r="S4" i="13"/>
  <c r="F32" i="13"/>
  <c r="G32" i="13"/>
  <c r="G13" i="13"/>
  <c r="F1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3" i="13"/>
  <c r="I23" i="13"/>
  <c r="I24" i="13"/>
  <c r="H21" i="13"/>
  <c r="I21" i="13"/>
  <c r="H22" i="13"/>
  <c r="I22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G36" i="13"/>
  <c r="F36" i="13"/>
  <c r="G35" i="13"/>
  <c r="F35" i="13"/>
  <c r="G34" i="13"/>
  <c r="F34" i="13"/>
  <c r="G33" i="13"/>
  <c r="F33" i="13"/>
  <c r="G31" i="13"/>
  <c r="F31" i="13"/>
  <c r="G30" i="13"/>
  <c r="F30" i="13"/>
  <c r="G28" i="13"/>
  <c r="F28" i="13"/>
  <c r="G27" i="13"/>
  <c r="F27" i="13"/>
  <c r="G25" i="13"/>
  <c r="F25" i="13"/>
  <c r="G23" i="13"/>
  <c r="F23" i="13"/>
  <c r="G22" i="13"/>
  <c r="F22" i="13"/>
  <c r="G21" i="13"/>
  <c r="F21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I16" i="13"/>
  <c r="H16" i="13"/>
  <c r="G16" i="13"/>
  <c r="F16" i="13"/>
  <c r="I15" i="13"/>
  <c r="H15" i="13"/>
  <c r="G15" i="13"/>
  <c r="F15" i="13"/>
  <c r="I14" i="13"/>
  <c r="H14" i="13"/>
  <c r="G14" i="13"/>
  <c r="F14" i="13"/>
  <c r="I13" i="13"/>
  <c r="H13" i="13"/>
  <c r="I12" i="13"/>
  <c r="H12" i="13"/>
  <c r="G12" i="13"/>
  <c r="F12" i="13"/>
  <c r="I11" i="13"/>
  <c r="H11" i="13"/>
  <c r="G11" i="13"/>
  <c r="F11" i="13"/>
  <c r="I10" i="13"/>
  <c r="H10" i="13"/>
  <c r="G10" i="13"/>
  <c r="F10" i="13"/>
  <c r="I9" i="13"/>
  <c r="H9" i="13"/>
  <c r="G9" i="13"/>
  <c r="F9" i="13"/>
  <c r="I8" i="13"/>
  <c r="H8" i="13"/>
  <c r="G8" i="13"/>
  <c r="F8" i="13"/>
  <c r="I7" i="13"/>
  <c r="H7" i="13"/>
  <c r="G7" i="13"/>
  <c r="F7" i="13"/>
  <c r="I6" i="13"/>
  <c r="H6" i="13"/>
  <c r="G6" i="13"/>
  <c r="F6" i="13"/>
  <c r="I5" i="13"/>
  <c r="H5" i="13"/>
  <c r="G5" i="13"/>
  <c r="F5" i="13"/>
  <c r="I4" i="13"/>
  <c r="H4" i="13"/>
  <c r="G4" i="13"/>
  <c r="F4" i="13"/>
  <c r="I47" i="7"/>
  <c r="G47" i="7"/>
  <c r="H47" i="7" s="1"/>
  <c r="I46" i="7"/>
  <c r="G46" i="7"/>
  <c r="G48" i="7"/>
  <c r="H48" i="7" s="1"/>
  <c r="I48" i="7"/>
  <c r="I54" i="7"/>
  <c r="I55" i="7"/>
  <c r="I56" i="7"/>
  <c r="I57" i="7"/>
  <c r="I58" i="7"/>
  <c r="I59" i="7"/>
  <c r="I60" i="7"/>
  <c r="I61" i="7"/>
  <c r="I62" i="7"/>
  <c r="I53" i="7"/>
  <c r="I40" i="7"/>
  <c r="I41" i="7"/>
  <c r="I42" i="7"/>
  <c r="I43" i="7"/>
  <c r="I51" i="7" s="1"/>
  <c r="I44" i="7"/>
  <c r="I45" i="7"/>
  <c r="I39" i="7"/>
  <c r="I26" i="7"/>
  <c r="I27" i="7"/>
  <c r="I28" i="7"/>
  <c r="I29" i="7"/>
  <c r="I30" i="7"/>
  <c r="I31" i="7"/>
  <c r="I32" i="7"/>
  <c r="I33" i="7"/>
  <c r="I34" i="7"/>
  <c r="I25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3" i="7"/>
  <c r="G44" i="7"/>
  <c r="H44" i="7" s="1"/>
  <c r="V13" i="7"/>
  <c r="W13" i="7"/>
  <c r="U13" i="7"/>
  <c r="Q29" i="7"/>
  <c r="Q28" i="7"/>
  <c r="Q27" i="7"/>
  <c r="Q26" i="7"/>
  <c r="Q25" i="7"/>
  <c r="G20" i="7"/>
  <c r="G19" i="7"/>
  <c r="G34" i="7"/>
  <c r="H34" i="7" s="1"/>
  <c r="G62" i="7"/>
  <c r="H62" i="7"/>
  <c r="G32" i="11"/>
  <c r="G34" i="11"/>
  <c r="F34" i="11"/>
  <c r="F32" i="11"/>
  <c r="AH36" i="11"/>
  <c r="AG36" i="11"/>
  <c r="AF36" i="11"/>
  <c r="AE36" i="11"/>
  <c r="AD36" i="11"/>
  <c r="AC36" i="11"/>
  <c r="AB36" i="11"/>
  <c r="AA36" i="11"/>
  <c r="Z36" i="11"/>
  <c r="Y36" i="11"/>
  <c r="X36" i="11"/>
  <c r="U36" i="11"/>
  <c r="V36" i="11"/>
  <c r="T36" i="11"/>
  <c r="S36" i="11"/>
  <c r="AH35" i="11"/>
  <c r="AG35" i="11"/>
  <c r="AF35" i="11"/>
  <c r="AE35" i="11"/>
  <c r="AD35" i="11"/>
  <c r="AC35" i="11"/>
  <c r="AB35" i="11"/>
  <c r="AA35" i="11"/>
  <c r="Z35" i="11"/>
  <c r="Y35" i="11"/>
  <c r="X35" i="11"/>
  <c r="U35" i="11"/>
  <c r="V35" i="11"/>
  <c r="T35" i="11"/>
  <c r="S35" i="11"/>
  <c r="AH34" i="11"/>
  <c r="AG34" i="11"/>
  <c r="AF34" i="11"/>
  <c r="AE34" i="11"/>
  <c r="AD34" i="11"/>
  <c r="AC34" i="11"/>
  <c r="AB34" i="11"/>
  <c r="AA34" i="11"/>
  <c r="Z34" i="11"/>
  <c r="Y34" i="11"/>
  <c r="X34" i="11"/>
  <c r="U34" i="11"/>
  <c r="V34" i="11"/>
  <c r="T34" i="11"/>
  <c r="S34" i="11"/>
  <c r="AH33" i="11"/>
  <c r="AG33" i="11"/>
  <c r="AF33" i="11"/>
  <c r="AE33" i="11"/>
  <c r="AD33" i="11"/>
  <c r="AC33" i="11"/>
  <c r="AA33" i="11"/>
  <c r="Z33" i="11"/>
  <c r="Y33" i="11"/>
  <c r="V33" i="11"/>
  <c r="U33" i="11"/>
  <c r="T33" i="11"/>
  <c r="S33" i="11"/>
  <c r="AB33" i="11"/>
  <c r="AH32" i="11"/>
  <c r="AG32" i="11"/>
  <c r="AF32" i="11"/>
  <c r="AE32" i="11"/>
  <c r="AD32" i="11"/>
  <c r="AB32" i="11"/>
  <c r="AA32" i="11"/>
  <c r="Z32" i="11"/>
  <c r="Y32" i="11"/>
  <c r="U32" i="11"/>
  <c r="V32" i="11"/>
  <c r="T32" i="11"/>
  <c r="S32" i="11"/>
  <c r="AC32" i="11"/>
  <c r="AH31" i="11"/>
  <c r="AG31" i="11"/>
  <c r="AF31" i="11"/>
  <c r="AE31" i="11"/>
  <c r="AD31" i="11"/>
  <c r="AC31" i="11"/>
  <c r="AB31" i="11"/>
  <c r="Z31" i="11"/>
  <c r="Y31" i="11"/>
  <c r="V31" i="11"/>
  <c r="U31" i="11"/>
  <c r="T31" i="11"/>
  <c r="S31" i="11"/>
  <c r="X31" i="11"/>
  <c r="AH30" i="11"/>
  <c r="AG30" i="11"/>
  <c r="AF30" i="11"/>
  <c r="AE30" i="11"/>
  <c r="AD30" i="11"/>
  <c r="AC30" i="11"/>
  <c r="AB30" i="11"/>
  <c r="Z30" i="11"/>
  <c r="Y30" i="11"/>
  <c r="V30" i="11"/>
  <c r="U30" i="11"/>
  <c r="T30" i="11"/>
  <c r="S30" i="11"/>
  <c r="X30" i="11"/>
  <c r="AH29" i="11"/>
  <c r="AG29" i="11"/>
  <c r="AF29" i="11"/>
  <c r="AE29" i="11"/>
  <c r="AD29" i="11"/>
  <c r="AC29" i="11"/>
  <c r="AB29" i="11"/>
  <c r="AA29" i="11"/>
  <c r="Z29" i="11"/>
  <c r="Y29" i="11"/>
  <c r="X29" i="11"/>
  <c r="U29" i="11"/>
  <c r="V29" i="11" s="1"/>
  <c r="T29" i="11"/>
  <c r="S29" i="11"/>
  <c r="AH28" i="11"/>
  <c r="AG28" i="11"/>
  <c r="AF28" i="11"/>
  <c r="AE28" i="11"/>
  <c r="AD28" i="11"/>
  <c r="AC28" i="11"/>
  <c r="AB28" i="11"/>
  <c r="AA28" i="11"/>
  <c r="Z28" i="11"/>
  <c r="V28" i="11"/>
  <c r="U28" i="11"/>
  <c r="T28" i="11"/>
  <c r="S28" i="11"/>
  <c r="Y28" i="11" s="1"/>
  <c r="AH27" i="11"/>
  <c r="AG27" i="11"/>
  <c r="AF27" i="11"/>
  <c r="AE27" i="11"/>
  <c r="AD27" i="11"/>
  <c r="AC27" i="11"/>
  <c r="AA27" i="11"/>
  <c r="Z27" i="11"/>
  <c r="Y27" i="11"/>
  <c r="V27" i="11"/>
  <c r="U27" i="11"/>
  <c r="T27" i="11"/>
  <c r="S27" i="11"/>
  <c r="AB27" i="11"/>
  <c r="AH26" i="11"/>
  <c r="AG26" i="11"/>
  <c r="AF26" i="11"/>
  <c r="AE26" i="11"/>
  <c r="AD26" i="11"/>
  <c r="AC26" i="11"/>
  <c r="AB26" i="11"/>
  <c r="AA26" i="11"/>
  <c r="Z26" i="11"/>
  <c r="Y26" i="11"/>
  <c r="X26" i="11"/>
  <c r="V26" i="11"/>
  <c r="U26" i="11"/>
  <c r="T26" i="11"/>
  <c r="S26" i="11"/>
  <c r="AH25" i="11"/>
  <c r="AG25" i="11"/>
  <c r="AF25" i="11"/>
  <c r="AE25" i="11"/>
  <c r="AD25" i="11"/>
  <c r="AC25" i="11"/>
  <c r="AA25" i="11"/>
  <c r="Z25" i="11"/>
  <c r="Y25" i="11"/>
  <c r="V25" i="11"/>
  <c r="U25" i="11"/>
  <c r="T25" i="11"/>
  <c r="S25" i="11"/>
  <c r="AB25" i="11"/>
  <c r="AB37" i="11" s="1"/>
  <c r="AH24" i="11"/>
  <c r="AG24" i="11"/>
  <c r="AF24" i="11"/>
  <c r="AE24" i="11"/>
  <c r="AD24" i="11"/>
  <c r="AC24" i="11"/>
  <c r="AB24" i="11"/>
  <c r="AA24" i="11"/>
  <c r="Y24" i="11"/>
  <c r="V24" i="11"/>
  <c r="U24" i="11"/>
  <c r="T24" i="11"/>
  <c r="S24" i="11"/>
  <c r="Z24" i="11"/>
  <c r="AH23" i="11"/>
  <c r="AG23" i="11"/>
  <c r="AF23" i="11"/>
  <c r="AE23" i="11"/>
  <c r="AD23" i="11"/>
  <c r="AC23" i="11"/>
  <c r="AC37" i="11" s="1"/>
  <c r="AB23" i="11"/>
  <c r="AA23" i="11"/>
  <c r="Z23" i="11"/>
  <c r="Y23" i="11"/>
  <c r="Y37" i="11" s="1"/>
  <c r="X23" i="11"/>
  <c r="U23" i="11"/>
  <c r="V23" i="11"/>
  <c r="T23" i="11"/>
  <c r="S23" i="11"/>
  <c r="AH22" i="11"/>
  <c r="AG22" i="11"/>
  <c r="AF22" i="11"/>
  <c r="AE22" i="11"/>
  <c r="AD22" i="11"/>
  <c r="AC22" i="11"/>
  <c r="AA22" i="11"/>
  <c r="Z22" i="11"/>
  <c r="Y22" i="11"/>
  <c r="V22" i="11"/>
  <c r="U22" i="11"/>
  <c r="T22" i="11"/>
  <c r="S22" i="11"/>
  <c r="AB22" i="11"/>
  <c r="AH21" i="11"/>
  <c r="AH37" i="11" s="1"/>
  <c r="Z49" i="6" s="1"/>
  <c r="AG21" i="11"/>
  <c r="AF21" i="11"/>
  <c r="AE21" i="11"/>
  <c r="AD21" i="11"/>
  <c r="AD37" i="11" s="1"/>
  <c r="AC21" i="11"/>
  <c r="AB21" i="11"/>
  <c r="AA21" i="11"/>
  <c r="Z21" i="11"/>
  <c r="Y21" i="11"/>
  <c r="X21" i="11"/>
  <c r="U21" i="11"/>
  <c r="V21" i="11" s="1"/>
  <c r="T21" i="11"/>
  <c r="S21" i="11"/>
  <c r="N31" i="6"/>
  <c r="AH19" i="11"/>
  <c r="AG19" i="11"/>
  <c r="AF19" i="11"/>
  <c r="AE19" i="11"/>
  <c r="AD19" i="11"/>
  <c r="AC19" i="11"/>
  <c r="AB19" i="11"/>
  <c r="AA19" i="11"/>
  <c r="Z19" i="11"/>
  <c r="Y19" i="11"/>
  <c r="X19" i="11"/>
  <c r="AH18" i="11"/>
  <c r="AG18" i="11"/>
  <c r="AF18" i="11"/>
  <c r="AE18" i="11"/>
  <c r="AD18" i="11"/>
  <c r="AC18" i="11"/>
  <c r="AB18" i="11"/>
  <c r="AA18" i="11"/>
  <c r="Z18" i="11"/>
  <c r="Y18" i="11"/>
  <c r="X18" i="11"/>
  <c r="AH17" i="11"/>
  <c r="AG17" i="11"/>
  <c r="AF17" i="11"/>
  <c r="AE17" i="11"/>
  <c r="AD17" i="11"/>
  <c r="AC17" i="11"/>
  <c r="AB17" i="11"/>
  <c r="AA17" i="11"/>
  <c r="Y17" i="11"/>
  <c r="AH16" i="11"/>
  <c r="AG16" i="11"/>
  <c r="AF16" i="11"/>
  <c r="AE16" i="11"/>
  <c r="AD16" i="11"/>
  <c r="AC16" i="11"/>
  <c r="AB16" i="11"/>
  <c r="AA16" i="11"/>
  <c r="Z16" i="11"/>
  <c r="Y16" i="11"/>
  <c r="X16" i="11"/>
  <c r="AH15" i="11"/>
  <c r="AG15" i="11"/>
  <c r="AF15" i="11"/>
  <c r="AE15" i="11"/>
  <c r="AD15" i="11"/>
  <c r="AC15" i="11"/>
  <c r="AB15" i="11"/>
  <c r="Z15" i="11"/>
  <c r="Y15" i="11"/>
  <c r="AH14" i="11"/>
  <c r="AG14" i="11"/>
  <c r="AF14" i="11"/>
  <c r="AE14" i="11"/>
  <c r="AD14" i="11"/>
  <c r="AB14" i="11"/>
  <c r="AA14" i="11"/>
  <c r="Z14" i="11"/>
  <c r="Y14" i="11"/>
  <c r="AH13" i="11"/>
  <c r="AG13" i="11"/>
  <c r="AF13" i="11"/>
  <c r="AE13" i="11"/>
  <c r="AD13" i="11"/>
  <c r="AC13" i="11"/>
  <c r="AB13" i="11"/>
  <c r="AA13" i="11"/>
  <c r="Z13" i="11"/>
  <c r="AH12" i="11"/>
  <c r="AG12" i="11"/>
  <c r="AF12" i="11"/>
  <c r="AE12" i="11"/>
  <c r="AD12" i="11"/>
  <c r="AC12" i="11"/>
  <c r="AB12" i="11"/>
  <c r="Z12" i="11"/>
  <c r="Y12" i="11"/>
  <c r="AH11" i="11"/>
  <c r="AG11" i="11"/>
  <c r="AF11" i="11"/>
  <c r="AE11" i="11"/>
  <c r="AD11" i="11"/>
  <c r="AC11" i="11"/>
  <c r="AB11" i="11"/>
  <c r="AA11" i="11"/>
  <c r="Z11" i="11"/>
  <c r="AH10" i="11"/>
  <c r="AG10" i="11"/>
  <c r="AF10" i="11"/>
  <c r="AE10" i="11"/>
  <c r="AD10" i="11"/>
  <c r="AB10" i="11"/>
  <c r="AA10" i="11"/>
  <c r="Z10" i="11"/>
  <c r="Y10" i="11"/>
  <c r="AH9" i="11"/>
  <c r="AG9" i="11"/>
  <c r="AF9" i="11"/>
  <c r="AE9" i="11"/>
  <c r="AD9" i="11"/>
  <c r="AB9" i="11"/>
  <c r="AA9" i="11"/>
  <c r="Z9" i="11"/>
  <c r="Y9" i="11"/>
  <c r="AH8" i="11"/>
  <c r="AG8" i="11"/>
  <c r="AF8" i="11"/>
  <c r="AE8" i="11"/>
  <c r="AD8" i="11"/>
  <c r="AC8" i="11"/>
  <c r="AB8" i="11"/>
  <c r="AA8" i="11"/>
  <c r="Z8" i="11"/>
  <c r="AH7" i="11"/>
  <c r="AG7" i="11"/>
  <c r="AF7" i="11"/>
  <c r="AE7" i="11"/>
  <c r="AD7" i="11"/>
  <c r="AC7" i="11"/>
  <c r="AB7" i="11"/>
  <c r="AA7" i="11"/>
  <c r="Y7" i="11"/>
  <c r="AH6" i="11"/>
  <c r="AG6" i="11"/>
  <c r="AF6" i="11"/>
  <c r="AE6" i="11"/>
  <c r="AD6" i="11"/>
  <c r="AC6" i="11"/>
  <c r="AB6" i="11"/>
  <c r="AA6" i="11"/>
  <c r="Z6" i="11"/>
  <c r="Y6" i="11"/>
  <c r="X6" i="11"/>
  <c r="AH5" i="11"/>
  <c r="AG5" i="11"/>
  <c r="AF5" i="11"/>
  <c r="AE5" i="11"/>
  <c r="AD5" i="11"/>
  <c r="AC5" i="11"/>
  <c r="AB5" i="11"/>
  <c r="AA5" i="11"/>
  <c r="Z5" i="11"/>
  <c r="Y5" i="11"/>
  <c r="X5" i="11"/>
  <c r="S5" i="11"/>
  <c r="T5" i="11"/>
  <c r="U5" i="11"/>
  <c r="V5" i="11"/>
  <c r="S6" i="11"/>
  <c r="T6" i="11"/>
  <c r="U6" i="11"/>
  <c r="V6" i="11"/>
  <c r="S7" i="11"/>
  <c r="X7" i="11"/>
  <c r="T7" i="11"/>
  <c r="U7" i="11"/>
  <c r="V7" i="11"/>
  <c r="S8" i="11"/>
  <c r="T8" i="11"/>
  <c r="U8" i="11"/>
  <c r="V8" i="11"/>
  <c r="S9" i="11"/>
  <c r="T9" i="11"/>
  <c r="U9" i="11"/>
  <c r="V9" i="11"/>
  <c r="S10" i="11"/>
  <c r="AC10" i="11" s="1"/>
  <c r="X10" i="11"/>
  <c r="T10" i="11"/>
  <c r="U10" i="11"/>
  <c r="V10" i="11"/>
  <c r="S11" i="11"/>
  <c r="Y11" i="11"/>
  <c r="T11" i="11"/>
  <c r="U11" i="11"/>
  <c r="V11" i="11"/>
  <c r="S12" i="11"/>
  <c r="T12" i="11"/>
  <c r="U12" i="11"/>
  <c r="V12" i="11"/>
  <c r="S13" i="11"/>
  <c r="Y13" i="11" s="1"/>
  <c r="T13" i="11"/>
  <c r="U13" i="11"/>
  <c r="V13" i="11"/>
  <c r="S14" i="11"/>
  <c r="AC14" i="11" s="1"/>
  <c r="X14" i="11"/>
  <c r="T14" i="11"/>
  <c r="U14" i="11"/>
  <c r="V14" i="11"/>
  <c r="S15" i="11"/>
  <c r="T15" i="11"/>
  <c r="U15" i="11"/>
  <c r="V15" i="11"/>
  <c r="S16" i="11"/>
  <c r="T16" i="11"/>
  <c r="U16" i="11"/>
  <c r="V16" i="11" s="1"/>
  <c r="S17" i="11"/>
  <c r="X17" i="11"/>
  <c r="T17" i="11"/>
  <c r="U17" i="11"/>
  <c r="V17" i="11"/>
  <c r="S18" i="11"/>
  <c r="T18" i="11"/>
  <c r="U18" i="11"/>
  <c r="V18" i="11"/>
  <c r="L31" i="6" s="1"/>
  <c r="S19" i="11"/>
  <c r="T19" i="11"/>
  <c r="U19" i="11"/>
  <c r="V19" i="11"/>
  <c r="AH4" i="11"/>
  <c r="AG4" i="11"/>
  <c r="AF4" i="11"/>
  <c r="AD4" i="11"/>
  <c r="AE4" i="11"/>
  <c r="AC4" i="11"/>
  <c r="AB4" i="11"/>
  <c r="AA4" i="11"/>
  <c r="Y4" i="11"/>
  <c r="V4" i="11"/>
  <c r="U4" i="11"/>
  <c r="S4" i="11"/>
  <c r="T4" i="11"/>
  <c r="G35" i="11"/>
  <c r="G33" i="11"/>
  <c r="G31" i="11"/>
  <c r="G30" i="11"/>
  <c r="G29" i="11"/>
  <c r="G28" i="11"/>
  <c r="G27" i="11"/>
  <c r="G26" i="11"/>
  <c r="G25" i="11"/>
  <c r="G24" i="11"/>
  <c r="G23" i="11"/>
  <c r="F24" i="11"/>
  <c r="F23" i="11"/>
  <c r="H34" i="11"/>
  <c r="H32" i="11"/>
  <c r="I11" i="11"/>
  <c r="H11" i="11"/>
  <c r="G11" i="11"/>
  <c r="F11" i="11"/>
  <c r="I10" i="11"/>
  <c r="H10" i="11"/>
  <c r="G10" i="11"/>
  <c r="F10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2" i="11"/>
  <c r="I21" i="11"/>
  <c r="H36" i="11"/>
  <c r="H35" i="11"/>
  <c r="H33" i="11"/>
  <c r="H31" i="11"/>
  <c r="H30" i="11"/>
  <c r="H29" i="11"/>
  <c r="H28" i="11"/>
  <c r="H27" i="11"/>
  <c r="H26" i="11"/>
  <c r="H25" i="11"/>
  <c r="H22" i="11"/>
  <c r="H21" i="11"/>
  <c r="H19" i="11"/>
  <c r="H18" i="11"/>
  <c r="H17" i="11"/>
  <c r="H16" i="11"/>
  <c r="H15" i="11"/>
  <c r="H14" i="11"/>
  <c r="H13" i="11"/>
  <c r="H12" i="11"/>
  <c r="H9" i="11"/>
  <c r="H8" i="11"/>
  <c r="H7" i="11"/>
  <c r="H6" i="11"/>
  <c r="H5" i="11"/>
  <c r="H4" i="11"/>
  <c r="I19" i="11"/>
  <c r="I18" i="11"/>
  <c r="I17" i="11"/>
  <c r="I16" i="11"/>
  <c r="I15" i="11"/>
  <c r="I14" i="11"/>
  <c r="I13" i="11"/>
  <c r="I12" i="11"/>
  <c r="I9" i="11"/>
  <c r="I8" i="11"/>
  <c r="I7" i="11"/>
  <c r="I6" i="11"/>
  <c r="I5" i="11"/>
  <c r="I4" i="11"/>
  <c r="G36" i="11"/>
  <c r="F36" i="11"/>
  <c r="F35" i="11"/>
  <c r="F33" i="11"/>
  <c r="F31" i="11"/>
  <c r="F30" i="11"/>
  <c r="F29" i="11"/>
  <c r="F28" i="11"/>
  <c r="F27" i="11"/>
  <c r="F26" i="11"/>
  <c r="F25" i="11"/>
  <c r="G22" i="11"/>
  <c r="F22" i="11"/>
  <c r="G21" i="11"/>
  <c r="F21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9" i="11"/>
  <c r="F9" i="11"/>
  <c r="G8" i="11"/>
  <c r="F8" i="11"/>
  <c r="G7" i="11"/>
  <c r="F7" i="11"/>
  <c r="G6" i="11"/>
  <c r="F6" i="11"/>
  <c r="G5" i="11"/>
  <c r="F5" i="11"/>
  <c r="G4" i="11"/>
  <c r="F4" i="11"/>
  <c r="S21" i="9"/>
  <c r="T21" i="9"/>
  <c r="S22" i="9"/>
  <c r="T22" i="9"/>
  <c r="S23" i="9"/>
  <c r="Y23" i="9"/>
  <c r="T23" i="9"/>
  <c r="S24" i="9"/>
  <c r="X24" i="9"/>
  <c r="T24" i="9"/>
  <c r="S25" i="9"/>
  <c r="T25" i="9"/>
  <c r="S26" i="9"/>
  <c r="AB26" i="9"/>
  <c r="T26" i="9"/>
  <c r="S27" i="9"/>
  <c r="T27" i="9"/>
  <c r="I48" i="6"/>
  <c r="S28" i="9"/>
  <c r="Z28" i="9" s="1"/>
  <c r="T28" i="9"/>
  <c r="S29" i="9"/>
  <c r="T29" i="9"/>
  <c r="S30" i="9"/>
  <c r="T30" i="9"/>
  <c r="S31" i="9"/>
  <c r="T31" i="9"/>
  <c r="S32" i="9"/>
  <c r="T32" i="9"/>
  <c r="S33" i="9"/>
  <c r="AC33" i="9" s="1"/>
  <c r="T33" i="9"/>
  <c r="S34" i="9"/>
  <c r="T34" i="9"/>
  <c r="S35" i="9"/>
  <c r="AB35" i="9" s="1"/>
  <c r="T35" i="9"/>
  <c r="S36" i="9"/>
  <c r="T36" i="9"/>
  <c r="Z27" i="9"/>
  <c r="Q36" i="8"/>
  <c r="P36" i="8"/>
  <c r="Q35" i="8"/>
  <c r="P35" i="8"/>
  <c r="U35" i="8"/>
  <c r="Q34" i="8"/>
  <c r="P34" i="8"/>
  <c r="Q33" i="8"/>
  <c r="P33" i="8"/>
  <c r="Q32" i="8"/>
  <c r="P32" i="8"/>
  <c r="Q31" i="8"/>
  <c r="P31" i="8"/>
  <c r="Q30" i="8"/>
  <c r="P30" i="8"/>
  <c r="Z30" i="8" s="1"/>
  <c r="Q29" i="8"/>
  <c r="P29" i="8"/>
  <c r="Q28" i="8"/>
  <c r="P28" i="8"/>
  <c r="Q27" i="8"/>
  <c r="P27" i="8"/>
  <c r="U27" i="8" s="1"/>
  <c r="Q26" i="8"/>
  <c r="P26" i="8"/>
  <c r="Q25" i="8"/>
  <c r="P25" i="8"/>
  <c r="Q24" i="8"/>
  <c r="P24" i="8"/>
  <c r="U24" i="8" s="1"/>
  <c r="Q23" i="8"/>
  <c r="P23" i="8"/>
  <c r="Q22" i="8"/>
  <c r="P22" i="8"/>
  <c r="Q21" i="8"/>
  <c r="P21" i="8"/>
  <c r="U21" i="8"/>
  <c r="Q36" i="1"/>
  <c r="P36" i="1"/>
  <c r="Q35" i="1"/>
  <c r="P35" i="1"/>
  <c r="Z35" i="1"/>
  <c r="Q34" i="1"/>
  <c r="P34" i="1"/>
  <c r="Q33" i="1"/>
  <c r="P33" i="1"/>
  <c r="Q32" i="1"/>
  <c r="P32" i="1"/>
  <c r="Q31" i="1"/>
  <c r="P31" i="1"/>
  <c r="Q30" i="1"/>
  <c r="P30" i="1"/>
  <c r="Q29" i="1"/>
  <c r="P29" i="1"/>
  <c r="Y29" i="1" s="1"/>
  <c r="Q28" i="1"/>
  <c r="P28" i="1"/>
  <c r="Q27" i="1"/>
  <c r="P27" i="1"/>
  <c r="Z27" i="1" s="1"/>
  <c r="Q26" i="1"/>
  <c r="P26" i="1"/>
  <c r="U26" i="1" s="1"/>
  <c r="Q25" i="1"/>
  <c r="P25" i="1"/>
  <c r="Q24" i="1"/>
  <c r="P24" i="1"/>
  <c r="Y24" i="1" s="1"/>
  <c r="Q23" i="1"/>
  <c r="P23" i="1"/>
  <c r="Q22" i="1"/>
  <c r="P22" i="1"/>
  <c r="Q21" i="1"/>
  <c r="P21" i="1"/>
  <c r="Q36" i="2"/>
  <c r="P36" i="2"/>
  <c r="Q35" i="2"/>
  <c r="P35" i="2"/>
  <c r="Q34" i="2"/>
  <c r="P34" i="2"/>
  <c r="Q33" i="2"/>
  <c r="P33" i="2"/>
  <c r="Z33" i="2" s="1"/>
  <c r="Q32" i="2"/>
  <c r="P32" i="2"/>
  <c r="Q31" i="2"/>
  <c r="P31" i="2"/>
  <c r="W31" i="2"/>
  <c r="Q30" i="2"/>
  <c r="P30" i="2"/>
  <c r="Q29" i="2"/>
  <c r="P29" i="2"/>
  <c r="Q28" i="2"/>
  <c r="P28" i="2"/>
  <c r="Q27" i="2"/>
  <c r="P27" i="2"/>
  <c r="Z27" i="2"/>
  <c r="Q26" i="2"/>
  <c r="P26" i="2"/>
  <c r="Q25" i="2"/>
  <c r="P25" i="2"/>
  <c r="U25" i="2" s="1"/>
  <c r="Q24" i="2"/>
  <c r="P24" i="2"/>
  <c r="Q23" i="2"/>
  <c r="P23" i="2"/>
  <c r="Q22" i="2"/>
  <c r="P22" i="2"/>
  <c r="Q21" i="2"/>
  <c r="P21" i="2"/>
  <c r="Q36" i="3"/>
  <c r="P36" i="3"/>
  <c r="X36" i="3" s="1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D44" i="6" s="1"/>
  <c r="Q21" i="3"/>
  <c r="P21" i="3"/>
  <c r="Q36" i="4"/>
  <c r="P36" i="4"/>
  <c r="Q35" i="4"/>
  <c r="P35" i="4"/>
  <c r="W35" i="4"/>
  <c r="Q34" i="4"/>
  <c r="P34" i="4"/>
  <c r="Q33" i="4"/>
  <c r="P33" i="4"/>
  <c r="Z33" i="4"/>
  <c r="Q32" i="4"/>
  <c r="P32" i="4"/>
  <c r="Q31" i="4"/>
  <c r="P31" i="4"/>
  <c r="V31" i="4" s="1"/>
  <c r="Q30" i="4"/>
  <c r="P30" i="4"/>
  <c r="Q29" i="4"/>
  <c r="P29" i="4"/>
  <c r="Q28" i="4"/>
  <c r="P28" i="4"/>
  <c r="V28" i="4"/>
  <c r="Q27" i="4"/>
  <c r="P27" i="4"/>
  <c r="W27" i="4"/>
  <c r="Q26" i="4"/>
  <c r="P26" i="4"/>
  <c r="Q25" i="4"/>
  <c r="P25" i="4"/>
  <c r="Q24" i="4"/>
  <c r="P24" i="4"/>
  <c r="Q23" i="4"/>
  <c r="P23" i="4"/>
  <c r="V23" i="4"/>
  <c r="Q22" i="4"/>
  <c r="P22" i="4"/>
  <c r="Q21" i="4"/>
  <c r="P21" i="4"/>
  <c r="Q36" i="5"/>
  <c r="P36" i="5"/>
  <c r="Q35" i="5"/>
  <c r="P35" i="5"/>
  <c r="Q34" i="5"/>
  <c r="P34" i="5"/>
  <c r="Q33" i="5"/>
  <c r="P33" i="5"/>
  <c r="Q32" i="5"/>
  <c r="P32" i="5"/>
  <c r="U32" i="5"/>
  <c r="Q31" i="5"/>
  <c r="P31" i="5"/>
  <c r="Q30" i="5"/>
  <c r="P30" i="5"/>
  <c r="U30" i="5" s="1"/>
  <c r="Q29" i="5"/>
  <c r="P29" i="5"/>
  <c r="U29" i="5"/>
  <c r="Q28" i="5"/>
  <c r="P28" i="5"/>
  <c r="Q27" i="5"/>
  <c r="P27" i="5"/>
  <c r="Q26" i="5"/>
  <c r="P26" i="5"/>
  <c r="Z26" i="5" s="1"/>
  <c r="Q25" i="5"/>
  <c r="P25" i="5"/>
  <c r="Q24" i="5"/>
  <c r="P24" i="5"/>
  <c r="Q23" i="5"/>
  <c r="P23" i="5"/>
  <c r="Q22" i="5"/>
  <c r="P22" i="5"/>
  <c r="Q21" i="5"/>
  <c r="P21" i="5"/>
  <c r="R21" i="10"/>
  <c r="R36" i="10"/>
  <c r="R35" i="10"/>
  <c r="R34" i="10"/>
  <c r="R33" i="10"/>
  <c r="S33" i="10"/>
  <c r="R32" i="10"/>
  <c r="S32" i="10" s="1"/>
  <c r="R31" i="10"/>
  <c r="R30" i="10"/>
  <c r="R29" i="10"/>
  <c r="S29" i="10"/>
  <c r="R28" i="10"/>
  <c r="R27" i="10"/>
  <c r="R26" i="10"/>
  <c r="R25" i="10"/>
  <c r="R24" i="10"/>
  <c r="R23" i="10"/>
  <c r="R22" i="10"/>
  <c r="S22" i="10"/>
  <c r="R6" i="10"/>
  <c r="R7" i="10"/>
  <c r="R8" i="10"/>
  <c r="R9" i="10"/>
  <c r="R10" i="10"/>
  <c r="R11" i="10"/>
  <c r="R12" i="10"/>
  <c r="R13" i="10"/>
  <c r="R14" i="10"/>
  <c r="R15" i="10"/>
  <c r="R16" i="10"/>
  <c r="R17" i="10"/>
  <c r="S17" i="10" s="1"/>
  <c r="R18" i="10"/>
  <c r="R19" i="10"/>
  <c r="R5" i="10"/>
  <c r="K23" i="6" s="1"/>
  <c r="R4" i="10"/>
  <c r="R22" i="5"/>
  <c r="S22" i="5"/>
  <c r="R23" i="5"/>
  <c r="R24" i="5"/>
  <c r="S24" i="5"/>
  <c r="R25" i="5"/>
  <c r="R26" i="5"/>
  <c r="R27" i="5"/>
  <c r="R28" i="5"/>
  <c r="R29" i="5"/>
  <c r="S29" i="5"/>
  <c r="R30" i="5"/>
  <c r="R31" i="5"/>
  <c r="R32" i="5"/>
  <c r="R33" i="5"/>
  <c r="S33" i="5" s="1"/>
  <c r="R34" i="5"/>
  <c r="R35" i="5"/>
  <c r="S35" i="5"/>
  <c r="R36" i="5"/>
  <c r="R21" i="5"/>
  <c r="R6" i="5"/>
  <c r="R7" i="5"/>
  <c r="R8" i="5"/>
  <c r="R9" i="5"/>
  <c r="R10" i="5"/>
  <c r="R11" i="5"/>
  <c r="R12" i="5"/>
  <c r="S12" i="5" s="1"/>
  <c r="R13" i="5"/>
  <c r="R14" i="5"/>
  <c r="R15" i="5"/>
  <c r="R16" i="5"/>
  <c r="R17" i="5"/>
  <c r="R18" i="5"/>
  <c r="R19" i="5"/>
  <c r="R5" i="5"/>
  <c r="R4" i="5"/>
  <c r="S4" i="5" s="1"/>
  <c r="R22" i="4"/>
  <c r="S22" i="4" s="1"/>
  <c r="R23" i="4"/>
  <c r="R24" i="4"/>
  <c r="R25" i="4"/>
  <c r="R26" i="4"/>
  <c r="R27" i="4"/>
  <c r="R28" i="4"/>
  <c r="S28" i="4"/>
  <c r="R29" i="4"/>
  <c r="S29" i="4" s="1"/>
  <c r="R30" i="4"/>
  <c r="S30" i="4" s="1"/>
  <c r="R31" i="4"/>
  <c r="R32" i="4"/>
  <c r="R33" i="4"/>
  <c r="R34" i="4"/>
  <c r="R35" i="4"/>
  <c r="R36" i="4"/>
  <c r="S36" i="4" s="1"/>
  <c r="R21" i="4"/>
  <c r="R6" i="4"/>
  <c r="R7" i="4"/>
  <c r="S7" i="4" s="1"/>
  <c r="R8" i="4"/>
  <c r="R9" i="4"/>
  <c r="R10" i="4"/>
  <c r="R11" i="4"/>
  <c r="S11" i="4"/>
  <c r="R12" i="4"/>
  <c r="S12" i="4" s="1"/>
  <c r="R13" i="4"/>
  <c r="R14" i="4"/>
  <c r="S14" i="4"/>
  <c r="R15" i="4"/>
  <c r="R16" i="4"/>
  <c r="R17" i="4"/>
  <c r="R18" i="4"/>
  <c r="R19" i="4"/>
  <c r="S19" i="4" s="1"/>
  <c r="R5" i="4"/>
  <c r="R4" i="4"/>
  <c r="S4" i="4"/>
  <c r="R22" i="3"/>
  <c r="S22" i="3" s="1"/>
  <c r="R23" i="3"/>
  <c r="R24" i="3"/>
  <c r="S24" i="3" s="1"/>
  <c r="R25" i="3"/>
  <c r="R26" i="3"/>
  <c r="R27" i="3"/>
  <c r="S27" i="3" s="1"/>
  <c r="R28" i="3"/>
  <c r="R29" i="3"/>
  <c r="R30" i="3"/>
  <c r="R31" i="3"/>
  <c r="R32" i="3"/>
  <c r="S32" i="3" s="1"/>
  <c r="R33" i="3"/>
  <c r="S33" i="3" s="1"/>
  <c r="R34" i="3"/>
  <c r="R35" i="3"/>
  <c r="R36" i="3"/>
  <c r="R21" i="3"/>
  <c r="R6" i="3"/>
  <c r="R7" i="3"/>
  <c r="S7" i="3" s="1"/>
  <c r="R8" i="3"/>
  <c r="R9" i="3"/>
  <c r="R10" i="3"/>
  <c r="S10" i="3" s="1"/>
  <c r="R11" i="3"/>
  <c r="R12" i="3"/>
  <c r="R13" i="3"/>
  <c r="R14" i="3"/>
  <c r="R15" i="3"/>
  <c r="R16" i="3"/>
  <c r="S16" i="3" s="1"/>
  <c r="R17" i="3"/>
  <c r="S17" i="3" s="1"/>
  <c r="R18" i="3"/>
  <c r="S18" i="3" s="1"/>
  <c r="R19" i="3"/>
  <c r="S19" i="3" s="1"/>
  <c r="R5" i="3"/>
  <c r="S5" i="3" s="1"/>
  <c r="R4" i="3"/>
  <c r="S4" i="3" s="1"/>
  <c r="S20" i="3" s="1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S35" i="2"/>
  <c r="R36" i="2"/>
  <c r="R21" i="2"/>
  <c r="R6" i="2"/>
  <c r="R7" i="2"/>
  <c r="R8" i="2"/>
  <c r="R9" i="2"/>
  <c r="R10" i="2"/>
  <c r="S10" i="2"/>
  <c r="R11" i="2"/>
  <c r="R12" i="2"/>
  <c r="R13" i="2"/>
  <c r="R14" i="2"/>
  <c r="S14" i="2"/>
  <c r="R15" i="2"/>
  <c r="R16" i="2"/>
  <c r="R17" i="2"/>
  <c r="R18" i="2"/>
  <c r="R19" i="2"/>
  <c r="R5" i="2"/>
  <c r="R4" i="2"/>
  <c r="R22" i="1"/>
  <c r="R23" i="1"/>
  <c r="R24" i="1"/>
  <c r="R25" i="1"/>
  <c r="S25" i="1"/>
  <c r="R26" i="1"/>
  <c r="R27" i="1"/>
  <c r="R28" i="1"/>
  <c r="R29" i="1"/>
  <c r="R30" i="1"/>
  <c r="R31" i="1"/>
  <c r="R32" i="1"/>
  <c r="R33" i="1"/>
  <c r="S33" i="1" s="1"/>
  <c r="R34" i="1"/>
  <c r="R35" i="1"/>
  <c r="R36" i="1"/>
  <c r="S36" i="1" s="1"/>
  <c r="R21" i="1"/>
  <c r="R6" i="1"/>
  <c r="S6" i="1" s="1"/>
  <c r="R7" i="1"/>
  <c r="R8" i="1"/>
  <c r="R9" i="1"/>
  <c r="R10" i="1"/>
  <c r="R11" i="1"/>
  <c r="S11" i="1" s="1"/>
  <c r="R12" i="1"/>
  <c r="R13" i="1"/>
  <c r="R14" i="1"/>
  <c r="S14" i="1" s="1"/>
  <c r="R15" i="1"/>
  <c r="S15" i="1" s="1"/>
  <c r="R16" i="1"/>
  <c r="S16" i="1"/>
  <c r="R17" i="1"/>
  <c r="R18" i="1"/>
  <c r="R19" i="1"/>
  <c r="R5" i="1"/>
  <c r="R4" i="1"/>
  <c r="U23" i="9"/>
  <c r="U24" i="9"/>
  <c r="V24" i="9" s="1"/>
  <c r="U25" i="9"/>
  <c r="U26" i="9"/>
  <c r="U27" i="9"/>
  <c r="U28" i="9"/>
  <c r="U29" i="9"/>
  <c r="V29" i="9"/>
  <c r="U30" i="9"/>
  <c r="U31" i="9"/>
  <c r="V31" i="9"/>
  <c r="U32" i="9"/>
  <c r="U33" i="9"/>
  <c r="U34" i="9"/>
  <c r="V34" i="9"/>
  <c r="U35" i="9"/>
  <c r="U36" i="9"/>
  <c r="V36" i="9" s="1"/>
  <c r="U22" i="9"/>
  <c r="U21" i="9"/>
  <c r="U7" i="9"/>
  <c r="U8" i="9"/>
  <c r="U9" i="9"/>
  <c r="V9" i="9" s="1"/>
  <c r="U10" i="9"/>
  <c r="V10" i="9" s="1"/>
  <c r="U11" i="9"/>
  <c r="V11" i="9"/>
  <c r="U12" i="9"/>
  <c r="U13" i="9"/>
  <c r="V13" i="9" s="1"/>
  <c r="U14" i="9"/>
  <c r="U15" i="9"/>
  <c r="U16" i="9"/>
  <c r="U17" i="9"/>
  <c r="U18" i="9"/>
  <c r="U19" i="9"/>
  <c r="U6" i="9"/>
  <c r="U5" i="9"/>
  <c r="U4" i="9"/>
  <c r="R21" i="8"/>
  <c r="R36" i="8"/>
  <c r="R35" i="8"/>
  <c r="R34" i="8"/>
  <c r="R33" i="8"/>
  <c r="R32" i="8"/>
  <c r="R31" i="8"/>
  <c r="S31" i="8"/>
  <c r="R30" i="8"/>
  <c r="R29" i="8"/>
  <c r="R28" i="8"/>
  <c r="R27" i="8"/>
  <c r="R26" i="8"/>
  <c r="R25" i="8"/>
  <c r="R24" i="8"/>
  <c r="R23" i="8"/>
  <c r="S23" i="8" s="1"/>
  <c r="R22" i="8"/>
  <c r="S22" i="8"/>
  <c r="R6" i="8"/>
  <c r="R7" i="8"/>
  <c r="R8" i="8"/>
  <c r="R9" i="8"/>
  <c r="R10" i="8"/>
  <c r="R11" i="8"/>
  <c r="R12" i="8"/>
  <c r="R13" i="8"/>
  <c r="R14" i="8"/>
  <c r="S14" i="8" s="1"/>
  <c r="R15" i="8"/>
  <c r="R16" i="8"/>
  <c r="R17" i="8"/>
  <c r="S17" i="8"/>
  <c r="R18" i="8"/>
  <c r="R19" i="8"/>
  <c r="R5" i="8"/>
  <c r="R4" i="8"/>
  <c r="V23" i="9"/>
  <c r="V25" i="9"/>
  <c r="V26" i="9"/>
  <c r="V27" i="9"/>
  <c r="V28" i="9"/>
  <c r="V30" i="9"/>
  <c r="V32" i="9"/>
  <c r="V33" i="9"/>
  <c r="V35" i="9"/>
  <c r="V22" i="9"/>
  <c r="V21" i="9"/>
  <c r="V6" i="9"/>
  <c r="V7" i="9"/>
  <c r="V8" i="9"/>
  <c r="V12" i="9"/>
  <c r="V14" i="9"/>
  <c r="V15" i="9"/>
  <c r="V16" i="9"/>
  <c r="V17" i="9"/>
  <c r="V18" i="9"/>
  <c r="V19" i="9"/>
  <c r="V5" i="9"/>
  <c r="V4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G21" i="9"/>
  <c r="F21" i="9"/>
  <c r="F18" i="9"/>
  <c r="F16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5" i="9"/>
  <c r="G30" i="6"/>
  <c r="T4" i="9"/>
  <c r="S6" i="9"/>
  <c r="AA6" i="9"/>
  <c r="S7" i="9"/>
  <c r="AB7" i="9" s="1"/>
  <c r="AB20" i="9" s="1"/>
  <c r="T30" i="6" s="1"/>
  <c r="L85" i="6" s="1"/>
  <c r="S8" i="9"/>
  <c r="S9" i="9"/>
  <c r="S10" i="9"/>
  <c r="S11" i="9"/>
  <c r="S12" i="9"/>
  <c r="S13" i="9"/>
  <c r="S14" i="9"/>
  <c r="Z14" i="9" s="1"/>
  <c r="S15" i="9"/>
  <c r="S16" i="9"/>
  <c r="S17" i="9"/>
  <c r="AC17" i="9" s="1"/>
  <c r="S18" i="9"/>
  <c r="Y18" i="9" s="1"/>
  <c r="S19" i="9"/>
  <c r="Z19" i="9" s="1"/>
  <c r="S5" i="9"/>
  <c r="S4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F6" i="9"/>
  <c r="F7" i="9"/>
  <c r="F8" i="9"/>
  <c r="F9" i="9"/>
  <c r="F10" i="9"/>
  <c r="F11" i="9"/>
  <c r="F12" i="9"/>
  <c r="F13" i="9"/>
  <c r="F14" i="9"/>
  <c r="F15" i="9"/>
  <c r="F17" i="9"/>
  <c r="F19" i="9"/>
  <c r="F5" i="9"/>
  <c r="F4" i="9"/>
  <c r="C2" i="6"/>
  <c r="G57" i="7"/>
  <c r="G64" i="7" s="1"/>
  <c r="G65" i="7" s="1"/>
  <c r="G58" i="7"/>
  <c r="G59" i="7"/>
  <c r="H59" i="7"/>
  <c r="G41" i="7"/>
  <c r="G45" i="7"/>
  <c r="H45" i="7"/>
  <c r="G25" i="7"/>
  <c r="G36" i="7" s="1"/>
  <c r="G37" i="7" s="1"/>
  <c r="G26" i="7"/>
  <c r="G27" i="7"/>
  <c r="H27" i="7"/>
  <c r="G28" i="7"/>
  <c r="H28" i="7" s="1"/>
  <c r="G29" i="7"/>
  <c r="H29" i="7"/>
  <c r="G30" i="7"/>
  <c r="H30" i="7" s="1"/>
  <c r="G31" i="7"/>
  <c r="H31" i="7"/>
  <c r="G3" i="7"/>
  <c r="G4" i="7"/>
  <c r="G5" i="7"/>
  <c r="G6" i="7"/>
  <c r="G7" i="7"/>
  <c r="G8" i="7"/>
  <c r="H8" i="7"/>
  <c r="G9" i="7"/>
  <c r="H9" i="7" s="1"/>
  <c r="G10" i="7"/>
  <c r="G11" i="7"/>
  <c r="G12" i="7"/>
  <c r="G13" i="7"/>
  <c r="G14" i="7"/>
  <c r="G15" i="7"/>
  <c r="G16" i="7"/>
  <c r="G17" i="7"/>
  <c r="Q19" i="7"/>
  <c r="Q20" i="7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1" i="9"/>
  <c r="AF37" i="9" s="1"/>
  <c r="X48" i="6" s="1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C4" i="9"/>
  <c r="AC5" i="9"/>
  <c r="AC6" i="9"/>
  <c r="AC7" i="9"/>
  <c r="AC8" i="9"/>
  <c r="AC9" i="9"/>
  <c r="AC10" i="9"/>
  <c r="AC11" i="9"/>
  <c r="AC13" i="9"/>
  <c r="AC14" i="9"/>
  <c r="AC15" i="9"/>
  <c r="AC16" i="9"/>
  <c r="AC18" i="9"/>
  <c r="AC19" i="9"/>
  <c r="AC21" i="9"/>
  <c r="AC22" i="9"/>
  <c r="AC23" i="9"/>
  <c r="AC24" i="9"/>
  <c r="AC25" i="9"/>
  <c r="AC26" i="9"/>
  <c r="AC27" i="9"/>
  <c r="AC28" i="9"/>
  <c r="AC29" i="9"/>
  <c r="AC31" i="9"/>
  <c r="AC32" i="9"/>
  <c r="AC34" i="9"/>
  <c r="AC35" i="9"/>
  <c r="AC36" i="9"/>
  <c r="AB4" i="9"/>
  <c r="AB5" i="9"/>
  <c r="AB6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2" i="9"/>
  <c r="AB23" i="9"/>
  <c r="AB24" i="9"/>
  <c r="AB25" i="9"/>
  <c r="AB27" i="9"/>
  <c r="AB28" i="9"/>
  <c r="AB29" i="9"/>
  <c r="AB30" i="9"/>
  <c r="AB31" i="9"/>
  <c r="AB32" i="9"/>
  <c r="AB33" i="9"/>
  <c r="AB34" i="9"/>
  <c r="AB3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Z4" i="9"/>
  <c r="Z5" i="9"/>
  <c r="Z6" i="9"/>
  <c r="Z7" i="9"/>
  <c r="Z8" i="9"/>
  <c r="Z9" i="9"/>
  <c r="Z10" i="9"/>
  <c r="Z11" i="9"/>
  <c r="Z12" i="9"/>
  <c r="Z13" i="9"/>
  <c r="Z15" i="9"/>
  <c r="Z16" i="9"/>
  <c r="Z17" i="9"/>
  <c r="Z18" i="9"/>
  <c r="Z21" i="9"/>
  <c r="Z22" i="9"/>
  <c r="Z23" i="9"/>
  <c r="Z24" i="9"/>
  <c r="Z25" i="9"/>
  <c r="Z26" i="9"/>
  <c r="Z29" i="9"/>
  <c r="Z30" i="9"/>
  <c r="Z31" i="9"/>
  <c r="Z32" i="9"/>
  <c r="Z33" i="9"/>
  <c r="Z34" i="9"/>
  <c r="Z35" i="9"/>
  <c r="Z36" i="9"/>
  <c r="Y4" i="9"/>
  <c r="Y5" i="9"/>
  <c r="Y6" i="9"/>
  <c r="Y7" i="9"/>
  <c r="Y8" i="9"/>
  <c r="Y9" i="9"/>
  <c r="Y10" i="9"/>
  <c r="Y11" i="9"/>
  <c r="Y12" i="9"/>
  <c r="Y13" i="9"/>
  <c r="Y14" i="9"/>
  <c r="X15" i="9"/>
  <c r="Y16" i="9"/>
  <c r="Y17" i="9"/>
  <c r="Y19" i="9"/>
  <c r="Y21" i="9"/>
  <c r="Y22" i="9"/>
  <c r="Y25" i="9"/>
  <c r="Y26" i="9"/>
  <c r="Y27" i="9"/>
  <c r="Y28" i="9"/>
  <c r="Y29" i="9"/>
  <c r="Y30" i="9"/>
  <c r="Y31" i="9"/>
  <c r="Y32" i="9"/>
  <c r="Y33" i="9"/>
  <c r="Y34" i="9"/>
  <c r="Y35" i="9"/>
  <c r="Y36" i="9"/>
  <c r="X8" i="9"/>
  <c r="X9" i="9"/>
  <c r="X10" i="9"/>
  <c r="X11" i="9"/>
  <c r="X13" i="9"/>
  <c r="X16" i="9"/>
  <c r="X22" i="9"/>
  <c r="X25" i="9"/>
  <c r="X29" i="9"/>
  <c r="X31" i="9"/>
  <c r="X34" i="9"/>
  <c r="X36" i="9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8" i="10"/>
  <c r="S19" i="10"/>
  <c r="S21" i="10"/>
  <c r="S23" i="10"/>
  <c r="S24" i="10"/>
  <c r="S25" i="10"/>
  <c r="S26" i="10"/>
  <c r="S27" i="10"/>
  <c r="S28" i="10"/>
  <c r="S30" i="10"/>
  <c r="S31" i="10"/>
  <c r="S34" i="10"/>
  <c r="S35" i="10"/>
  <c r="S36" i="10"/>
  <c r="S5" i="5"/>
  <c r="S6" i="5"/>
  <c r="S7" i="5"/>
  <c r="S8" i="5"/>
  <c r="S10" i="5"/>
  <c r="S11" i="5"/>
  <c r="S13" i="5"/>
  <c r="S14" i="5"/>
  <c r="S15" i="5"/>
  <c r="S16" i="5"/>
  <c r="S17" i="5"/>
  <c r="S18" i="5"/>
  <c r="S19" i="5"/>
  <c r="S21" i="5"/>
  <c r="S23" i="5"/>
  <c r="S25" i="5"/>
  <c r="S26" i="5"/>
  <c r="S27" i="5"/>
  <c r="S28" i="5"/>
  <c r="S30" i="5"/>
  <c r="S31" i="5"/>
  <c r="S32" i="5"/>
  <c r="S34" i="5"/>
  <c r="S36" i="5"/>
  <c r="S5" i="4"/>
  <c r="S6" i="4"/>
  <c r="S8" i="4"/>
  <c r="S9" i="4"/>
  <c r="S10" i="4"/>
  <c r="S13" i="4"/>
  <c r="S15" i="4"/>
  <c r="S16" i="4"/>
  <c r="S17" i="4"/>
  <c r="S18" i="4"/>
  <c r="S21" i="4"/>
  <c r="S23" i="4"/>
  <c r="S26" i="4"/>
  <c r="S27" i="4"/>
  <c r="S31" i="4"/>
  <c r="S32" i="4"/>
  <c r="S33" i="4"/>
  <c r="S34" i="4"/>
  <c r="S35" i="4"/>
  <c r="S4" i="2"/>
  <c r="S5" i="2"/>
  <c r="S6" i="2"/>
  <c r="S7" i="2"/>
  <c r="S8" i="2"/>
  <c r="S9" i="2"/>
  <c r="S11" i="2"/>
  <c r="S12" i="2"/>
  <c r="S13" i="2"/>
  <c r="S15" i="2"/>
  <c r="S16" i="2"/>
  <c r="S17" i="2"/>
  <c r="S18" i="2"/>
  <c r="S19" i="2"/>
  <c r="S21" i="2"/>
  <c r="S22" i="2"/>
  <c r="S24" i="2"/>
  <c r="S25" i="2"/>
  <c r="S26" i="2"/>
  <c r="S27" i="2"/>
  <c r="S28" i="2"/>
  <c r="S29" i="2"/>
  <c r="S30" i="2"/>
  <c r="S31" i="2"/>
  <c r="S32" i="2"/>
  <c r="S33" i="2"/>
  <c r="S34" i="2"/>
  <c r="S36" i="2"/>
  <c r="S4" i="1"/>
  <c r="S5" i="1"/>
  <c r="S7" i="1"/>
  <c r="S10" i="1"/>
  <c r="S12" i="1"/>
  <c r="S13" i="1"/>
  <c r="S17" i="1"/>
  <c r="S18" i="1"/>
  <c r="S19" i="1"/>
  <c r="S21" i="1"/>
  <c r="S22" i="1"/>
  <c r="S23" i="1"/>
  <c r="S24" i="1"/>
  <c r="S26" i="1"/>
  <c r="S27" i="1"/>
  <c r="S28" i="1"/>
  <c r="S29" i="1"/>
  <c r="S30" i="1"/>
  <c r="S31" i="1"/>
  <c r="S32" i="1"/>
  <c r="S34" i="1"/>
  <c r="S35" i="1"/>
  <c r="S4" i="8"/>
  <c r="S5" i="8"/>
  <c r="S6" i="8"/>
  <c r="S7" i="8"/>
  <c r="S8" i="8"/>
  <c r="S9" i="8"/>
  <c r="S10" i="8"/>
  <c r="S11" i="8"/>
  <c r="S12" i="8"/>
  <c r="S13" i="8"/>
  <c r="S15" i="8"/>
  <c r="S16" i="8"/>
  <c r="S18" i="8"/>
  <c r="S19" i="8"/>
  <c r="S21" i="8"/>
  <c r="S24" i="8"/>
  <c r="S25" i="8"/>
  <c r="S26" i="8"/>
  <c r="S27" i="8"/>
  <c r="S28" i="8"/>
  <c r="S29" i="8"/>
  <c r="S30" i="8"/>
  <c r="S32" i="8"/>
  <c r="S33" i="8"/>
  <c r="S34" i="8"/>
  <c r="S35" i="8"/>
  <c r="S36" i="8"/>
  <c r="P4" i="8"/>
  <c r="P5" i="8"/>
  <c r="P6" i="8"/>
  <c r="P7" i="8"/>
  <c r="P8" i="8"/>
  <c r="X8" i="8"/>
  <c r="P9" i="8"/>
  <c r="P10" i="8"/>
  <c r="Z10" i="8"/>
  <c r="P11" i="8"/>
  <c r="P12" i="8"/>
  <c r="P13" i="8"/>
  <c r="P14" i="8"/>
  <c r="V14" i="8" s="1"/>
  <c r="P15" i="8"/>
  <c r="P16" i="8"/>
  <c r="U16" i="8" s="1"/>
  <c r="Y16" i="8"/>
  <c r="P17" i="8"/>
  <c r="P18" i="8"/>
  <c r="W18" i="8"/>
  <c r="U18" i="8"/>
  <c r="P19" i="8"/>
  <c r="U19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1" i="8"/>
  <c r="AB37" i="8" s="1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A4" i="8"/>
  <c r="AA20" i="8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1" i="8"/>
  <c r="AA37" i="8" s="1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Z4" i="8"/>
  <c r="Z5" i="8"/>
  <c r="Z6" i="8"/>
  <c r="Z7" i="8"/>
  <c r="Z8" i="8"/>
  <c r="Z9" i="8"/>
  <c r="Z11" i="8"/>
  <c r="Z12" i="8"/>
  <c r="Z13" i="8"/>
  <c r="Z14" i="8"/>
  <c r="Z15" i="8"/>
  <c r="Z16" i="8"/>
  <c r="Z17" i="8"/>
  <c r="Z18" i="8"/>
  <c r="Z19" i="8"/>
  <c r="Z21" i="8"/>
  <c r="Z22" i="8"/>
  <c r="Z23" i="8"/>
  <c r="Z24" i="8"/>
  <c r="Z25" i="8"/>
  <c r="Z26" i="8"/>
  <c r="Z27" i="8"/>
  <c r="Z28" i="8"/>
  <c r="Z29" i="8"/>
  <c r="Z31" i="8"/>
  <c r="Z32" i="8"/>
  <c r="Z33" i="8"/>
  <c r="Z34" i="8"/>
  <c r="Z35" i="8"/>
  <c r="Z36" i="8"/>
  <c r="Y4" i="8"/>
  <c r="Y6" i="8"/>
  <c r="Y7" i="8"/>
  <c r="Y8" i="8"/>
  <c r="Y9" i="8"/>
  <c r="Y10" i="8"/>
  <c r="Y11" i="8"/>
  <c r="Y12" i="8"/>
  <c r="Y14" i="8"/>
  <c r="Y15" i="8"/>
  <c r="Y17" i="8"/>
  <c r="Y18" i="8"/>
  <c r="Y19" i="8"/>
  <c r="Y21" i="8"/>
  <c r="Y22" i="8"/>
  <c r="Y23" i="8"/>
  <c r="Y24" i="8"/>
  <c r="Y25" i="8"/>
  <c r="Y26" i="8"/>
  <c r="Y28" i="8"/>
  <c r="Y29" i="8"/>
  <c r="Y30" i="8"/>
  <c r="Y31" i="8"/>
  <c r="Y32" i="8"/>
  <c r="Y33" i="8"/>
  <c r="Y34" i="8"/>
  <c r="Y35" i="8"/>
  <c r="Y36" i="8"/>
  <c r="X4" i="8"/>
  <c r="X5" i="8"/>
  <c r="X6" i="8"/>
  <c r="X7" i="8"/>
  <c r="X9" i="8"/>
  <c r="X10" i="8"/>
  <c r="X11" i="8"/>
  <c r="X12" i="8"/>
  <c r="X13" i="8"/>
  <c r="X14" i="8"/>
  <c r="X15" i="8"/>
  <c r="X16" i="8"/>
  <c r="X17" i="8"/>
  <c r="X18" i="8"/>
  <c r="X19" i="8"/>
  <c r="X22" i="8"/>
  <c r="X23" i="8"/>
  <c r="X24" i="8"/>
  <c r="X25" i="8"/>
  <c r="X27" i="8"/>
  <c r="X28" i="8"/>
  <c r="X29" i="8"/>
  <c r="X30" i="8"/>
  <c r="X31" i="8"/>
  <c r="X32" i="8"/>
  <c r="X33" i="8"/>
  <c r="X34" i="8"/>
  <c r="X35" i="8"/>
  <c r="X36" i="8"/>
  <c r="W4" i="8"/>
  <c r="W5" i="8"/>
  <c r="W6" i="8"/>
  <c r="W7" i="8"/>
  <c r="W8" i="8"/>
  <c r="W9" i="8"/>
  <c r="W10" i="8"/>
  <c r="W12" i="8"/>
  <c r="W13" i="8"/>
  <c r="W14" i="8"/>
  <c r="W15" i="8"/>
  <c r="W16" i="8"/>
  <c r="W17" i="8"/>
  <c r="W19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V4" i="8"/>
  <c r="V5" i="8"/>
  <c r="V6" i="8"/>
  <c r="V7" i="8"/>
  <c r="V8" i="8"/>
  <c r="V9" i="8"/>
  <c r="V10" i="8"/>
  <c r="V11" i="8"/>
  <c r="V12" i="8"/>
  <c r="V13" i="8"/>
  <c r="V16" i="8"/>
  <c r="V17" i="8"/>
  <c r="V18" i="8"/>
  <c r="V19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U4" i="8"/>
  <c r="U6" i="8"/>
  <c r="U7" i="8"/>
  <c r="U8" i="8"/>
  <c r="U9" i="8"/>
  <c r="U12" i="8"/>
  <c r="U17" i="8"/>
  <c r="U22" i="8"/>
  <c r="U23" i="8"/>
  <c r="U25" i="8"/>
  <c r="U28" i="8"/>
  <c r="U29" i="8"/>
  <c r="U31" i="8"/>
  <c r="U32" i="8"/>
  <c r="U33" i="8"/>
  <c r="U34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P4" i="10"/>
  <c r="X4" i="10"/>
  <c r="P5" i="10"/>
  <c r="P6" i="10"/>
  <c r="V6" i="10"/>
  <c r="U6" i="10"/>
  <c r="U7" i="10"/>
  <c r="U8" i="10"/>
  <c r="P9" i="10"/>
  <c r="U9" i="10" s="1"/>
  <c r="U10" i="10"/>
  <c r="P11" i="10"/>
  <c r="U12" i="10"/>
  <c r="P13" i="10"/>
  <c r="P14" i="10"/>
  <c r="U14" i="10"/>
  <c r="U15" i="10"/>
  <c r="P16" i="10"/>
  <c r="U17" i="10"/>
  <c r="P18" i="10"/>
  <c r="U18" i="10"/>
  <c r="P19" i="10"/>
  <c r="U19" i="10" s="1"/>
  <c r="P21" i="10"/>
  <c r="U21" i="10"/>
  <c r="U22" i="10"/>
  <c r="P23" i="10"/>
  <c r="U23" i="10"/>
  <c r="U24" i="10"/>
  <c r="P25" i="10"/>
  <c r="U26" i="10"/>
  <c r="P27" i="10"/>
  <c r="P28" i="10"/>
  <c r="U28" i="10" s="1"/>
  <c r="U29" i="10"/>
  <c r="P30" i="10"/>
  <c r="P31" i="10"/>
  <c r="U32" i="10"/>
  <c r="U33" i="10"/>
  <c r="P34" i="10"/>
  <c r="U34" i="10" s="1"/>
  <c r="P35" i="10"/>
  <c r="P36" i="10"/>
  <c r="Z36" i="10" s="1"/>
  <c r="U36" i="10"/>
  <c r="M6" i="7"/>
  <c r="M5" i="7"/>
  <c r="M4" i="7"/>
  <c r="M3" i="7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Z4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21" i="10"/>
  <c r="Z22" i="10"/>
  <c r="Z23" i="10"/>
  <c r="Z24" i="10"/>
  <c r="Z25" i="10"/>
  <c r="Z26" i="10"/>
  <c r="Z27" i="10"/>
  <c r="Z28" i="10"/>
  <c r="Z29" i="10"/>
  <c r="Z31" i="10"/>
  <c r="Z32" i="10"/>
  <c r="Z33" i="10"/>
  <c r="Z34" i="10"/>
  <c r="Z35" i="10"/>
  <c r="Y4" i="10"/>
  <c r="Y5" i="10"/>
  <c r="Y6" i="10"/>
  <c r="Y7" i="10"/>
  <c r="Y8" i="10"/>
  <c r="Y9" i="10"/>
  <c r="Y10" i="10"/>
  <c r="Y11" i="10"/>
  <c r="Y12" i="10"/>
  <c r="Y14" i="10"/>
  <c r="Y15" i="10"/>
  <c r="Y16" i="10"/>
  <c r="Y17" i="10"/>
  <c r="Y18" i="10"/>
  <c r="Y19" i="10"/>
  <c r="Y21" i="10"/>
  <c r="Y22" i="10"/>
  <c r="Y23" i="10"/>
  <c r="Y24" i="10"/>
  <c r="Y26" i="10"/>
  <c r="Y28" i="10"/>
  <c r="Y29" i="10"/>
  <c r="Y30" i="10"/>
  <c r="Y31" i="10"/>
  <c r="Y32" i="10"/>
  <c r="Y33" i="10"/>
  <c r="Y34" i="10"/>
  <c r="Y35" i="10"/>
  <c r="Y36" i="10"/>
  <c r="X5" i="10"/>
  <c r="X6" i="10"/>
  <c r="X7" i="10"/>
  <c r="X8" i="10"/>
  <c r="X9" i="10"/>
  <c r="X10" i="10"/>
  <c r="X12" i="10"/>
  <c r="X13" i="10"/>
  <c r="X14" i="10"/>
  <c r="X15" i="10"/>
  <c r="X16" i="10"/>
  <c r="X17" i="10"/>
  <c r="X18" i="10"/>
  <c r="X19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W4" i="10"/>
  <c r="W5" i="10"/>
  <c r="W6" i="10"/>
  <c r="W7" i="10"/>
  <c r="W8" i="10"/>
  <c r="W10" i="10"/>
  <c r="W11" i="10"/>
  <c r="W12" i="10"/>
  <c r="W13" i="10"/>
  <c r="W14" i="10"/>
  <c r="W15" i="10"/>
  <c r="W16" i="10"/>
  <c r="W17" i="10"/>
  <c r="W18" i="10"/>
  <c r="W19" i="10"/>
  <c r="W21" i="10"/>
  <c r="W22" i="10"/>
  <c r="W23" i="10"/>
  <c r="W24" i="10"/>
  <c r="W25" i="10"/>
  <c r="W26" i="10"/>
  <c r="W27" i="10"/>
  <c r="W29" i="10"/>
  <c r="W30" i="10"/>
  <c r="W32" i="10"/>
  <c r="W33" i="10"/>
  <c r="W34" i="10"/>
  <c r="W35" i="10"/>
  <c r="W36" i="10"/>
  <c r="V4" i="10"/>
  <c r="V5" i="10"/>
  <c r="V7" i="10"/>
  <c r="V8" i="10"/>
  <c r="V9" i="10"/>
  <c r="V10" i="10"/>
  <c r="V11" i="10"/>
  <c r="V12" i="10"/>
  <c r="V13" i="10"/>
  <c r="V14" i="10"/>
  <c r="V15" i="10"/>
  <c r="V17" i="10"/>
  <c r="V18" i="10"/>
  <c r="V19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6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P7" i="10"/>
  <c r="P8" i="10"/>
  <c r="P10" i="10"/>
  <c r="P12" i="10"/>
  <c r="P15" i="10"/>
  <c r="P17" i="10"/>
  <c r="P22" i="10"/>
  <c r="P24" i="10"/>
  <c r="P26" i="10"/>
  <c r="P29" i="10"/>
  <c r="P32" i="10"/>
  <c r="P33" i="10"/>
  <c r="P4" i="5"/>
  <c r="P5" i="5"/>
  <c r="U5" i="5"/>
  <c r="P6" i="5"/>
  <c r="P7" i="5"/>
  <c r="V7" i="5" s="1"/>
  <c r="P8" i="5"/>
  <c r="P9" i="5"/>
  <c r="P10" i="5"/>
  <c r="Z10" i="5" s="1"/>
  <c r="P11" i="5"/>
  <c r="U11" i="5"/>
  <c r="P12" i="5"/>
  <c r="P13" i="5"/>
  <c r="P14" i="5"/>
  <c r="U14" i="5"/>
  <c r="P15" i="5"/>
  <c r="U15" i="5" s="1"/>
  <c r="P16" i="5"/>
  <c r="P17" i="5"/>
  <c r="P18" i="5"/>
  <c r="P19" i="5"/>
  <c r="U28" i="5"/>
  <c r="U36" i="5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1" i="5"/>
  <c r="AE37" i="5" s="1"/>
  <c r="Z42" i="6" s="1"/>
  <c r="AB96" i="6" s="1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Z4" i="5"/>
  <c r="Z5" i="5"/>
  <c r="Z6" i="5"/>
  <c r="Z7" i="5"/>
  <c r="Z9" i="5"/>
  <c r="Z11" i="5"/>
  <c r="Z12" i="5"/>
  <c r="Z13" i="5"/>
  <c r="Z14" i="5"/>
  <c r="Z15" i="5"/>
  <c r="Z16" i="5"/>
  <c r="Z17" i="5"/>
  <c r="Z18" i="5"/>
  <c r="Z19" i="5"/>
  <c r="Z21" i="5"/>
  <c r="Z22" i="5"/>
  <c r="Z23" i="5"/>
  <c r="Z24" i="5"/>
  <c r="Z25" i="5"/>
  <c r="Z27" i="5"/>
  <c r="Z28" i="5"/>
  <c r="Z29" i="5"/>
  <c r="Z30" i="5"/>
  <c r="Z31" i="5"/>
  <c r="Z32" i="5"/>
  <c r="Z33" i="5"/>
  <c r="Z34" i="5"/>
  <c r="Z35" i="5"/>
  <c r="Z36" i="5"/>
  <c r="Y4" i="5"/>
  <c r="Y5" i="5"/>
  <c r="Y6" i="5"/>
  <c r="Y7" i="5"/>
  <c r="Y8" i="5"/>
  <c r="Y9" i="5"/>
  <c r="Y10" i="5"/>
  <c r="Y11" i="5"/>
  <c r="Y12" i="5"/>
  <c r="Y13" i="5"/>
  <c r="Y14" i="5"/>
  <c r="Y15" i="5"/>
  <c r="Y18" i="5"/>
  <c r="Y19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X4" i="5"/>
  <c r="X5" i="5"/>
  <c r="X6" i="5"/>
  <c r="X7" i="5"/>
  <c r="X8" i="5"/>
  <c r="X9" i="5"/>
  <c r="X10" i="5"/>
  <c r="X11" i="5"/>
  <c r="X12" i="5"/>
  <c r="X13" i="5"/>
  <c r="X15" i="5"/>
  <c r="X16" i="5"/>
  <c r="X17" i="5"/>
  <c r="X18" i="5"/>
  <c r="X19" i="5"/>
  <c r="X22" i="5"/>
  <c r="X24" i="5"/>
  <c r="X25" i="5"/>
  <c r="X26" i="5"/>
  <c r="X27" i="5"/>
  <c r="X29" i="5"/>
  <c r="X30" i="5"/>
  <c r="X31" i="5"/>
  <c r="X32" i="5"/>
  <c r="X33" i="5"/>
  <c r="X34" i="5"/>
  <c r="X35" i="5"/>
  <c r="X36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V4" i="5"/>
  <c r="V5" i="5"/>
  <c r="V6" i="5"/>
  <c r="V8" i="5"/>
  <c r="V9" i="5"/>
  <c r="V10" i="5"/>
  <c r="V11" i="5"/>
  <c r="V12" i="5"/>
  <c r="V13" i="5"/>
  <c r="V14" i="5"/>
  <c r="V15" i="5"/>
  <c r="V16" i="5"/>
  <c r="V17" i="5"/>
  <c r="V18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6" i="5"/>
  <c r="U4" i="5"/>
  <c r="U6" i="5"/>
  <c r="U9" i="5"/>
  <c r="U12" i="5"/>
  <c r="U13" i="5"/>
  <c r="U18" i="5"/>
  <c r="U22" i="5"/>
  <c r="U24" i="5"/>
  <c r="U25" i="5"/>
  <c r="U26" i="5"/>
  <c r="U27" i="5"/>
  <c r="U31" i="5"/>
  <c r="U33" i="5"/>
  <c r="U3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G30" i="10"/>
  <c r="G29" i="10"/>
  <c r="G34" i="10"/>
  <c r="G26" i="10"/>
  <c r="G21" i="10"/>
  <c r="G24" i="10"/>
  <c r="G27" i="10"/>
  <c r="G32" i="10"/>
  <c r="G36" i="10"/>
  <c r="G22" i="10"/>
  <c r="G25" i="10"/>
  <c r="G33" i="10"/>
  <c r="G28" i="10"/>
  <c r="G23" i="10"/>
  <c r="G31" i="10"/>
  <c r="G35" i="10"/>
  <c r="G19" i="10"/>
  <c r="G16" i="10"/>
  <c r="G18" i="10"/>
  <c r="G17" i="10"/>
  <c r="G14" i="10"/>
  <c r="G13" i="10"/>
  <c r="G12" i="10"/>
  <c r="G15" i="10"/>
  <c r="G11" i="10"/>
  <c r="G9" i="10"/>
  <c r="G8" i="10"/>
  <c r="G10" i="10"/>
  <c r="G7" i="10"/>
  <c r="G6" i="10"/>
  <c r="G5" i="10"/>
  <c r="G4" i="10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20" i="4" s="1"/>
  <c r="O7" i="6" s="1"/>
  <c r="T4" i="4"/>
  <c r="T5" i="4"/>
  <c r="P4" i="3"/>
  <c r="P6" i="3"/>
  <c r="P8" i="3"/>
  <c r="P9" i="3"/>
  <c r="U9" i="3" s="1"/>
  <c r="P10" i="3"/>
  <c r="P11" i="3"/>
  <c r="P12" i="3"/>
  <c r="P13" i="3"/>
  <c r="P14" i="3"/>
  <c r="P15" i="3"/>
  <c r="P19" i="3"/>
  <c r="V19" i="3" s="1"/>
  <c r="Q8" i="7"/>
  <c r="Q13" i="7"/>
  <c r="Q14" i="7"/>
  <c r="Q16" i="7" s="1"/>
  <c r="Q17" i="7" s="1"/>
  <c r="Q12" i="7"/>
  <c r="Q15" i="7"/>
  <c r="Q4" i="1"/>
  <c r="Q5" i="1"/>
  <c r="Q20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P4" i="1"/>
  <c r="P5" i="1"/>
  <c r="P6" i="1"/>
  <c r="P7" i="1"/>
  <c r="P8" i="1"/>
  <c r="P9" i="1"/>
  <c r="P10" i="1"/>
  <c r="Z10" i="1"/>
  <c r="P11" i="1"/>
  <c r="P12" i="1"/>
  <c r="P13" i="1"/>
  <c r="U13" i="1"/>
  <c r="P14" i="1"/>
  <c r="P15" i="1"/>
  <c r="P16" i="1"/>
  <c r="P17" i="1"/>
  <c r="V17" i="1" s="1"/>
  <c r="P18" i="1"/>
  <c r="P19" i="1"/>
  <c r="G14" i="8"/>
  <c r="G10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19" i="8"/>
  <c r="G18" i="8"/>
  <c r="G17" i="8"/>
  <c r="G16" i="8"/>
  <c r="G15" i="8"/>
  <c r="G13" i="8"/>
  <c r="G12" i="8"/>
  <c r="G11" i="8"/>
  <c r="G9" i="8"/>
  <c r="G8" i="8"/>
  <c r="G7" i="8"/>
  <c r="G6" i="8"/>
  <c r="G5" i="8"/>
  <c r="G4" i="8"/>
  <c r="Q7" i="7"/>
  <c r="Q6" i="7"/>
  <c r="Q9" i="7" s="1"/>
  <c r="Q5" i="7"/>
  <c r="Q4" i="7"/>
  <c r="Q3" i="7"/>
  <c r="M33" i="7"/>
  <c r="M32" i="7"/>
  <c r="M31" i="7"/>
  <c r="M30" i="7"/>
  <c r="M29" i="7"/>
  <c r="M34" i="7" s="1"/>
  <c r="M36" i="7" s="1"/>
  <c r="M25" i="7"/>
  <c r="M24" i="7"/>
  <c r="M19" i="7"/>
  <c r="M20" i="7" s="1"/>
  <c r="M17" i="7"/>
  <c r="M18" i="7"/>
  <c r="M11" i="7"/>
  <c r="M12" i="7"/>
  <c r="M14" i="7" s="1"/>
  <c r="M13" i="7"/>
  <c r="M10" i="7"/>
  <c r="AE36" i="4"/>
  <c r="AD36" i="4"/>
  <c r="AC36" i="4"/>
  <c r="AB36" i="4"/>
  <c r="AA36" i="4"/>
  <c r="Z36" i="4"/>
  <c r="Y36" i="4"/>
  <c r="X36" i="4"/>
  <c r="W36" i="4"/>
  <c r="V36" i="4"/>
  <c r="U36" i="4"/>
  <c r="AE35" i="4"/>
  <c r="AD35" i="4"/>
  <c r="AC35" i="4"/>
  <c r="AB35" i="4"/>
  <c r="AA35" i="4"/>
  <c r="Z35" i="4"/>
  <c r="Y35" i="4"/>
  <c r="X35" i="4"/>
  <c r="V35" i="4"/>
  <c r="U35" i="4"/>
  <c r="AE34" i="4"/>
  <c r="AD34" i="4"/>
  <c r="AC34" i="4"/>
  <c r="AB34" i="4"/>
  <c r="AA34" i="4"/>
  <c r="Z34" i="4"/>
  <c r="Y34" i="4"/>
  <c r="X34" i="4"/>
  <c r="W34" i="4"/>
  <c r="V34" i="4"/>
  <c r="U34" i="4"/>
  <c r="AE33" i="4"/>
  <c r="AD33" i="4"/>
  <c r="AC33" i="4"/>
  <c r="AB33" i="4"/>
  <c r="AA33" i="4"/>
  <c r="Y33" i="4"/>
  <c r="X33" i="4"/>
  <c r="W33" i="4"/>
  <c r="V33" i="4"/>
  <c r="AE32" i="4"/>
  <c r="AD32" i="4"/>
  <c r="AC32" i="4"/>
  <c r="AB32" i="4"/>
  <c r="AA32" i="4"/>
  <c r="Z32" i="4"/>
  <c r="Y32" i="4"/>
  <c r="X32" i="4"/>
  <c r="W32" i="4"/>
  <c r="V32" i="4"/>
  <c r="U32" i="4"/>
  <c r="AE31" i="4"/>
  <c r="AD31" i="4"/>
  <c r="AC31" i="4"/>
  <c r="AB31" i="4"/>
  <c r="AA31" i="4"/>
  <c r="Z31" i="4"/>
  <c r="Y31" i="4"/>
  <c r="X31" i="4"/>
  <c r="W31" i="4"/>
  <c r="U31" i="4"/>
  <c r="AE30" i="4"/>
  <c r="AD30" i="4"/>
  <c r="AC30" i="4"/>
  <c r="AB30" i="4"/>
  <c r="AA30" i="4"/>
  <c r="Z30" i="4"/>
  <c r="Y30" i="4"/>
  <c r="X30" i="4"/>
  <c r="W30" i="4"/>
  <c r="V30" i="4"/>
  <c r="U30" i="4"/>
  <c r="AE29" i="4"/>
  <c r="AD29" i="4"/>
  <c r="AC29" i="4"/>
  <c r="AB29" i="4"/>
  <c r="AA29" i="4"/>
  <c r="Z29" i="4"/>
  <c r="Y29" i="4"/>
  <c r="X29" i="4"/>
  <c r="W29" i="4"/>
  <c r="V29" i="4"/>
  <c r="U29" i="4"/>
  <c r="AE28" i="4"/>
  <c r="AD28" i="4"/>
  <c r="AC28" i="4"/>
  <c r="AB28" i="4"/>
  <c r="AA28" i="4"/>
  <c r="Z28" i="4"/>
  <c r="Y28" i="4"/>
  <c r="X28" i="4"/>
  <c r="W28" i="4"/>
  <c r="AE27" i="4"/>
  <c r="AD27" i="4"/>
  <c r="AC27" i="4"/>
  <c r="AB27" i="4"/>
  <c r="AA27" i="4"/>
  <c r="Z27" i="4"/>
  <c r="Y27" i="4"/>
  <c r="X27" i="4"/>
  <c r="V27" i="4"/>
  <c r="U27" i="4"/>
  <c r="AE26" i="4"/>
  <c r="AD26" i="4"/>
  <c r="AC26" i="4"/>
  <c r="AB26" i="4"/>
  <c r="AA26" i="4"/>
  <c r="Z26" i="4"/>
  <c r="Y26" i="4"/>
  <c r="X26" i="4"/>
  <c r="W26" i="4"/>
  <c r="W37" i="4" s="1"/>
  <c r="R43" i="6" s="1"/>
  <c r="V26" i="4"/>
  <c r="U26" i="4"/>
  <c r="AE25" i="4"/>
  <c r="AD25" i="4"/>
  <c r="AC25" i="4"/>
  <c r="AB25" i="4"/>
  <c r="AA25" i="4"/>
  <c r="Z25" i="4"/>
  <c r="Y25" i="4"/>
  <c r="X25" i="4"/>
  <c r="W25" i="4"/>
  <c r="V25" i="4"/>
  <c r="U25" i="4"/>
  <c r="AE24" i="4"/>
  <c r="AD24" i="4"/>
  <c r="AC24" i="4"/>
  <c r="AB24" i="4"/>
  <c r="AA24" i="4"/>
  <c r="Z24" i="4"/>
  <c r="Y24" i="4"/>
  <c r="X24" i="4"/>
  <c r="W24" i="4"/>
  <c r="V24" i="4"/>
  <c r="U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V22" i="4"/>
  <c r="U22" i="4"/>
  <c r="AE21" i="4"/>
  <c r="AD21" i="4"/>
  <c r="AD37" i="4" s="1"/>
  <c r="Y43" i="6" s="1"/>
  <c r="Y97" i="6" s="1"/>
  <c r="AC21" i="4"/>
  <c r="AB21" i="4"/>
  <c r="AA21" i="4"/>
  <c r="Z21" i="4"/>
  <c r="X21" i="4"/>
  <c r="W21" i="4"/>
  <c r="V21" i="4"/>
  <c r="AE19" i="4"/>
  <c r="AD19" i="4"/>
  <c r="AC19" i="4"/>
  <c r="AB19" i="4"/>
  <c r="AA19" i="4"/>
  <c r="Z19" i="4"/>
  <c r="Y19" i="4"/>
  <c r="X19" i="4"/>
  <c r="W19" i="4"/>
  <c r="V19" i="4"/>
  <c r="U19" i="4"/>
  <c r="AE18" i="4"/>
  <c r="AD18" i="4"/>
  <c r="AC18" i="4"/>
  <c r="AB18" i="4"/>
  <c r="AA18" i="4"/>
  <c r="Z18" i="4"/>
  <c r="Y18" i="4"/>
  <c r="P18" i="4"/>
  <c r="X18" i="4" s="1"/>
  <c r="W18" i="4"/>
  <c r="V18" i="4"/>
  <c r="AE17" i="4"/>
  <c r="AD17" i="4"/>
  <c r="AC17" i="4"/>
  <c r="AB17" i="4"/>
  <c r="AA17" i="4"/>
  <c r="Z17" i="4"/>
  <c r="Y17" i="4"/>
  <c r="X17" i="4"/>
  <c r="W17" i="4"/>
  <c r="V17" i="4"/>
  <c r="U17" i="4"/>
  <c r="AE16" i="4"/>
  <c r="AD16" i="4"/>
  <c r="AC16" i="4"/>
  <c r="AB16" i="4"/>
  <c r="AA16" i="4"/>
  <c r="P16" i="4"/>
  <c r="U16" i="4" s="1"/>
  <c r="Y16" i="4"/>
  <c r="X16" i="4"/>
  <c r="W16" i="4"/>
  <c r="V16" i="4"/>
  <c r="AE15" i="4"/>
  <c r="AD15" i="4"/>
  <c r="AC15" i="4"/>
  <c r="AB15" i="4"/>
  <c r="AA15" i="4"/>
  <c r="Z15" i="4"/>
  <c r="Y15" i="4"/>
  <c r="P15" i="4"/>
  <c r="X15" i="4" s="1"/>
  <c r="W15" i="4"/>
  <c r="V15" i="4"/>
  <c r="AE14" i="4"/>
  <c r="AD14" i="4"/>
  <c r="AC14" i="4"/>
  <c r="AB14" i="4"/>
  <c r="AA14" i="4"/>
  <c r="Z14" i="4"/>
  <c r="Y14" i="4"/>
  <c r="X14" i="4"/>
  <c r="W14" i="4"/>
  <c r="V14" i="4"/>
  <c r="U14" i="4"/>
  <c r="AE13" i="4"/>
  <c r="AD13" i="4"/>
  <c r="AC13" i="4"/>
  <c r="AB13" i="4"/>
  <c r="AA13" i="4"/>
  <c r="P13" i="4"/>
  <c r="Y13" i="4"/>
  <c r="X13" i="4"/>
  <c r="W13" i="4"/>
  <c r="V13" i="4"/>
  <c r="AE12" i="4"/>
  <c r="AD12" i="4"/>
  <c r="AC12" i="4"/>
  <c r="AB12" i="4"/>
  <c r="AA12" i="4"/>
  <c r="Z12" i="4"/>
  <c r="Y12" i="4"/>
  <c r="X12" i="4"/>
  <c r="W12" i="4"/>
  <c r="V12" i="4"/>
  <c r="U12" i="4"/>
  <c r="AE11" i="4"/>
  <c r="AD11" i="4"/>
  <c r="AC11" i="4"/>
  <c r="AB11" i="4"/>
  <c r="AA11" i="4"/>
  <c r="Z11" i="4"/>
  <c r="Y11" i="4"/>
  <c r="X11" i="4"/>
  <c r="W11" i="4"/>
  <c r="P11" i="4"/>
  <c r="AE10" i="4"/>
  <c r="AD10" i="4"/>
  <c r="AC10" i="4"/>
  <c r="AB10" i="4"/>
  <c r="AA10" i="4"/>
  <c r="Z10" i="4"/>
  <c r="Y10" i="4"/>
  <c r="X10" i="4"/>
  <c r="W10" i="4"/>
  <c r="V10" i="4"/>
  <c r="U10" i="4"/>
  <c r="AE9" i="4"/>
  <c r="AD9" i="4"/>
  <c r="AC9" i="4"/>
  <c r="AB9" i="4"/>
  <c r="AA9" i="4"/>
  <c r="Z9" i="4"/>
  <c r="Y9" i="4"/>
  <c r="P9" i="4"/>
  <c r="W9" i="4"/>
  <c r="V9" i="4"/>
  <c r="AE8" i="4"/>
  <c r="AD8" i="4"/>
  <c r="AC8" i="4"/>
  <c r="AB8" i="4"/>
  <c r="AA8" i="4"/>
  <c r="Z8" i="4"/>
  <c r="P8" i="4"/>
  <c r="X8" i="4"/>
  <c r="W8" i="4"/>
  <c r="V8" i="4"/>
  <c r="AE7" i="4"/>
  <c r="AD7" i="4"/>
  <c r="AC7" i="4"/>
  <c r="AB7" i="4"/>
  <c r="AA7" i="4"/>
  <c r="Z7" i="4"/>
  <c r="Y7" i="4"/>
  <c r="X7" i="4"/>
  <c r="P7" i="4"/>
  <c r="V7" i="4"/>
  <c r="AE6" i="4"/>
  <c r="AD6" i="4"/>
  <c r="AC6" i="4"/>
  <c r="AB6" i="4"/>
  <c r="AA6" i="4"/>
  <c r="Z6" i="4"/>
  <c r="P6" i="4"/>
  <c r="Y6" i="4"/>
  <c r="X6" i="4"/>
  <c r="W6" i="4"/>
  <c r="V6" i="4"/>
  <c r="AE5" i="4"/>
  <c r="AD5" i="4"/>
  <c r="AC5" i="4"/>
  <c r="AB5" i="4"/>
  <c r="AA5" i="4"/>
  <c r="Z5" i="4"/>
  <c r="Y5" i="4"/>
  <c r="X5" i="4"/>
  <c r="W5" i="4"/>
  <c r="V5" i="4"/>
  <c r="U5" i="4"/>
  <c r="AE4" i="4"/>
  <c r="AD4" i="4"/>
  <c r="AC4" i="4"/>
  <c r="AB4" i="4"/>
  <c r="AA4" i="4"/>
  <c r="Z4" i="4"/>
  <c r="Y4" i="4"/>
  <c r="X4" i="4"/>
  <c r="W4" i="4"/>
  <c r="V4" i="4"/>
  <c r="U4" i="4"/>
  <c r="V5" i="2"/>
  <c r="W5" i="2"/>
  <c r="X5" i="2"/>
  <c r="Y5" i="2"/>
  <c r="Z5" i="2"/>
  <c r="V6" i="2"/>
  <c r="P6" i="2"/>
  <c r="X6" i="2"/>
  <c r="Y6" i="2"/>
  <c r="Z6" i="2"/>
  <c r="V7" i="2"/>
  <c r="P7" i="2"/>
  <c r="U7" i="2" s="1"/>
  <c r="X7" i="2"/>
  <c r="Y7" i="2"/>
  <c r="Z7" i="2"/>
  <c r="V8" i="2"/>
  <c r="W8" i="2"/>
  <c r="P8" i="2"/>
  <c r="U8" i="2" s="1"/>
  <c r="X8" i="2"/>
  <c r="Y8" i="2"/>
  <c r="Z8" i="2"/>
  <c r="V9" i="2"/>
  <c r="W9" i="2"/>
  <c r="X9" i="2"/>
  <c r="Y9" i="2"/>
  <c r="P9" i="2"/>
  <c r="Z9" i="2"/>
  <c r="P10" i="2"/>
  <c r="W10" i="2"/>
  <c r="X10" i="2"/>
  <c r="Y10" i="2"/>
  <c r="Z10" i="2"/>
  <c r="P11" i="2"/>
  <c r="V11" i="2"/>
  <c r="W11" i="2"/>
  <c r="X11" i="2"/>
  <c r="Y11" i="2"/>
  <c r="Z11" i="2"/>
  <c r="V12" i="2"/>
  <c r="W12" i="2"/>
  <c r="X12" i="2"/>
  <c r="Y12" i="2"/>
  <c r="P12" i="2"/>
  <c r="W13" i="2"/>
  <c r="X13" i="2"/>
  <c r="Y13" i="2"/>
  <c r="Z13" i="2"/>
  <c r="V14" i="2"/>
  <c r="W14" i="2"/>
  <c r="X14" i="2"/>
  <c r="Y14" i="2"/>
  <c r="Z14" i="2"/>
  <c r="V15" i="2"/>
  <c r="W15" i="2"/>
  <c r="P15" i="2"/>
  <c r="U15" i="2" s="1"/>
  <c r="X15" i="2"/>
  <c r="Y15" i="2"/>
  <c r="Z15" i="2"/>
  <c r="V16" i="2"/>
  <c r="W16" i="2"/>
  <c r="X16" i="2"/>
  <c r="Y16" i="2"/>
  <c r="Z16" i="2"/>
  <c r="V17" i="2"/>
  <c r="P17" i="2"/>
  <c r="U17" i="2"/>
  <c r="X17" i="2"/>
  <c r="Y17" i="2"/>
  <c r="Z17" i="2"/>
  <c r="V18" i="2"/>
  <c r="W18" i="2"/>
  <c r="X18" i="2"/>
  <c r="P18" i="2"/>
  <c r="Y18" i="2"/>
  <c r="Z18" i="2"/>
  <c r="V19" i="2"/>
  <c r="W19" i="2"/>
  <c r="X19" i="2"/>
  <c r="Y19" i="2"/>
  <c r="Z19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Z4" i="2"/>
  <c r="Z24" i="2"/>
  <c r="Z25" i="2"/>
  <c r="Z26" i="2"/>
  <c r="Z28" i="2"/>
  <c r="Z29" i="2"/>
  <c r="Z30" i="2"/>
  <c r="Z31" i="2"/>
  <c r="Z32" i="2"/>
  <c r="Z34" i="2"/>
  <c r="Z35" i="2"/>
  <c r="Z36" i="2"/>
  <c r="V24" i="2"/>
  <c r="W24" i="2"/>
  <c r="X24" i="2"/>
  <c r="Y24" i="2"/>
  <c r="V25" i="2"/>
  <c r="W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W35" i="2"/>
  <c r="X35" i="2"/>
  <c r="Y35" i="2"/>
  <c r="V36" i="2"/>
  <c r="W36" i="2"/>
  <c r="X36" i="2"/>
  <c r="Y36" i="2"/>
  <c r="W4" i="2"/>
  <c r="X4" i="2"/>
  <c r="Y4" i="2"/>
  <c r="V4" i="2"/>
  <c r="AA5" i="2"/>
  <c r="AB5" i="2"/>
  <c r="AC5" i="2"/>
  <c r="AD5" i="2"/>
  <c r="AE5" i="2"/>
  <c r="AA6" i="2"/>
  <c r="AB6" i="2"/>
  <c r="AC6" i="2"/>
  <c r="AD6" i="2"/>
  <c r="AE6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A14" i="2"/>
  <c r="AB14" i="2"/>
  <c r="AC14" i="2"/>
  <c r="AD14" i="2"/>
  <c r="AE14" i="2"/>
  <c r="AA15" i="2"/>
  <c r="AB15" i="2"/>
  <c r="AC15" i="2"/>
  <c r="AD15" i="2"/>
  <c r="AE15" i="2"/>
  <c r="AA16" i="2"/>
  <c r="AB16" i="2"/>
  <c r="AC16" i="2"/>
  <c r="AD16" i="2"/>
  <c r="AE16" i="2"/>
  <c r="AA17" i="2"/>
  <c r="AB17" i="2"/>
  <c r="AC17" i="2"/>
  <c r="AD17" i="2"/>
  <c r="AE17" i="2"/>
  <c r="AE4" i="2"/>
  <c r="AE18" i="2"/>
  <c r="AE19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A18" i="2"/>
  <c r="AB18" i="2"/>
  <c r="AC18" i="2"/>
  <c r="AD18" i="2"/>
  <c r="AD4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A19" i="2"/>
  <c r="AB19" i="2"/>
  <c r="AC19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A27" i="2"/>
  <c r="AB27" i="2"/>
  <c r="AC27" i="2"/>
  <c r="AA28" i="2"/>
  <c r="AB28" i="2"/>
  <c r="AC28" i="2"/>
  <c r="AA29" i="2"/>
  <c r="AB29" i="2"/>
  <c r="AC29" i="2"/>
  <c r="AA30" i="2"/>
  <c r="AB30" i="2"/>
  <c r="AC30" i="2"/>
  <c r="AA31" i="2"/>
  <c r="AB31" i="2"/>
  <c r="AC31" i="2"/>
  <c r="AA32" i="2"/>
  <c r="AB32" i="2"/>
  <c r="AC32" i="2"/>
  <c r="AA33" i="2"/>
  <c r="AB33" i="2"/>
  <c r="AC33" i="2"/>
  <c r="AA34" i="2"/>
  <c r="AB34" i="2"/>
  <c r="AC34" i="2"/>
  <c r="AA35" i="2"/>
  <c r="AB35" i="2"/>
  <c r="AC35" i="2"/>
  <c r="AA36" i="2"/>
  <c r="AB36" i="2"/>
  <c r="AC36" i="2"/>
  <c r="AB4" i="2"/>
  <c r="AC4" i="2"/>
  <c r="AA4" i="2"/>
  <c r="U36" i="2"/>
  <c r="U34" i="2"/>
  <c r="U32" i="2"/>
  <c r="U31" i="2"/>
  <c r="U30" i="2"/>
  <c r="U29" i="2"/>
  <c r="U28" i="2"/>
  <c r="U27" i="2"/>
  <c r="U26" i="2"/>
  <c r="U24" i="2"/>
  <c r="U23" i="2"/>
  <c r="U22" i="2"/>
  <c r="U21" i="2"/>
  <c r="U19" i="2"/>
  <c r="U18" i="2"/>
  <c r="U16" i="2"/>
  <c r="U14" i="2"/>
  <c r="U9" i="2"/>
  <c r="U5" i="2"/>
  <c r="U4" i="2"/>
  <c r="AE36" i="1"/>
  <c r="AD36" i="1"/>
  <c r="AC36" i="1"/>
  <c r="AB36" i="1"/>
  <c r="AA36" i="1"/>
  <c r="AE35" i="1"/>
  <c r="AD35" i="1"/>
  <c r="AC35" i="1"/>
  <c r="AB35" i="1"/>
  <c r="AA35" i="1"/>
  <c r="AE34" i="1"/>
  <c r="AD34" i="1"/>
  <c r="AC34" i="1"/>
  <c r="AB34" i="1"/>
  <c r="AA34" i="1"/>
  <c r="AE33" i="1"/>
  <c r="AD33" i="1"/>
  <c r="AC33" i="1"/>
  <c r="AB33" i="1"/>
  <c r="AA33" i="1"/>
  <c r="AE32" i="1"/>
  <c r="AD32" i="1"/>
  <c r="AC32" i="1"/>
  <c r="AB32" i="1"/>
  <c r="AA32" i="1"/>
  <c r="AE31" i="1"/>
  <c r="AD31" i="1"/>
  <c r="AC31" i="1"/>
  <c r="AB31" i="1"/>
  <c r="AA31" i="1"/>
  <c r="AE30" i="1"/>
  <c r="AD30" i="1"/>
  <c r="AC30" i="1"/>
  <c r="AB30" i="1"/>
  <c r="AA30" i="1"/>
  <c r="AE29" i="1"/>
  <c r="AD29" i="1"/>
  <c r="AC29" i="1"/>
  <c r="AB29" i="1"/>
  <c r="AA29" i="1"/>
  <c r="AE28" i="1"/>
  <c r="AD28" i="1"/>
  <c r="AC28" i="1"/>
  <c r="AB28" i="1"/>
  <c r="AA28" i="1"/>
  <c r="AE27" i="1"/>
  <c r="AD27" i="1"/>
  <c r="AC27" i="1"/>
  <c r="AB27" i="1"/>
  <c r="AA27" i="1"/>
  <c r="AE26" i="1"/>
  <c r="AD26" i="1"/>
  <c r="AC26" i="1"/>
  <c r="AB26" i="1"/>
  <c r="AA26" i="1"/>
  <c r="AE25" i="1"/>
  <c r="AD25" i="1"/>
  <c r="AC25" i="1"/>
  <c r="AB25" i="1"/>
  <c r="AA25" i="1"/>
  <c r="AE24" i="1"/>
  <c r="AD24" i="1"/>
  <c r="AC24" i="1"/>
  <c r="AB24" i="1"/>
  <c r="AA24" i="1"/>
  <c r="AE23" i="1"/>
  <c r="AD23" i="1"/>
  <c r="AC23" i="1"/>
  <c r="AB23" i="1"/>
  <c r="AA23" i="1"/>
  <c r="AE22" i="1"/>
  <c r="AD22" i="1"/>
  <c r="AC22" i="1"/>
  <c r="AB22" i="1"/>
  <c r="AA22" i="1"/>
  <c r="AE21" i="1"/>
  <c r="AD21" i="1"/>
  <c r="AC21" i="1"/>
  <c r="AB21" i="1"/>
  <c r="AB37" i="1" s="1"/>
  <c r="W46" i="6" s="1"/>
  <c r="AA21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C4" i="1"/>
  <c r="AC18" i="1"/>
  <c r="AC19" i="1"/>
  <c r="AD17" i="1"/>
  <c r="AE17" i="1"/>
  <c r="AA18" i="1"/>
  <c r="AA4" i="1"/>
  <c r="AA19" i="1"/>
  <c r="AB18" i="1"/>
  <c r="AD18" i="1"/>
  <c r="AE18" i="1"/>
  <c r="AB19" i="1"/>
  <c r="AD19" i="1"/>
  <c r="AE19" i="1"/>
  <c r="AE4" i="1"/>
  <c r="AB4" i="1"/>
  <c r="AD4" i="1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P19" i="4"/>
  <c r="P17" i="4"/>
  <c r="P14" i="4"/>
  <c r="P12" i="4"/>
  <c r="P10" i="4"/>
  <c r="P5" i="4"/>
  <c r="P4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Z36" i="1"/>
  <c r="Y36" i="1"/>
  <c r="X36" i="1"/>
  <c r="W36" i="1"/>
  <c r="V36" i="1"/>
  <c r="U36" i="1"/>
  <c r="Y35" i="1"/>
  <c r="X35" i="1"/>
  <c r="W35" i="1"/>
  <c r="V35" i="1"/>
  <c r="U35" i="1"/>
  <c r="Z34" i="1"/>
  <c r="Y34" i="1"/>
  <c r="X34" i="1"/>
  <c r="W34" i="1"/>
  <c r="V34" i="1"/>
  <c r="U34" i="1"/>
  <c r="Z33" i="1"/>
  <c r="Y33" i="1"/>
  <c r="X33" i="1"/>
  <c r="W33" i="1"/>
  <c r="V33" i="1"/>
  <c r="U33" i="1"/>
  <c r="Z32" i="1"/>
  <c r="Y32" i="1"/>
  <c r="W32" i="1"/>
  <c r="V32" i="1"/>
  <c r="U32" i="1"/>
  <c r="Z31" i="1"/>
  <c r="Y31" i="1"/>
  <c r="X31" i="1"/>
  <c r="W31" i="1"/>
  <c r="V31" i="1"/>
  <c r="U31" i="1"/>
  <c r="Z30" i="1"/>
  <c r="X30" i="1"/>
  <c r="W30" i="1"/>
  <c r="V30" i="1"/>
  <c r="Y30" i="1"/>
  <c r="Y37" i="1" s="1"/>
  <c r="T46" i="6" s="1"/>
  <c r="Z29" i="1"/>
  <c r="X29" i="1"/>
  <c r="W29" i="1"/>
  <c r="V29" i="1"/>
  <c r="Z28" i="1"/>
  <c r="Y28" i="1"/>
  <c r="X28" i="1"/>
  <c r="W28" i="1"/>
  <c r="V28" i="1"/>
  <c r="U28" i="1"/>
  <c r="Y27" i="1"/>
  <c r="X27" i="1"/>
  <c r="W27" i="1"/>
  <c r="V27" i="1"/>
  <c r="U27" i="1"/>
  <c r="Z26" i="1"/>
  <c r="Y26" i="1"/>
  <c r="X26" i="1"/>
  <c r="V26" i="1"/>
  <c r="Z25" i="1"/>
  <c r="Y25" i="1"/>
  <c r="X25" i="1"/>
  <c r="W25" i="1"/>
  <c r="V25" i="1"/>
  <c r="U25" i="1"/>
  <c r="Z24" i="1"/>
  <c r="X24" i="1"/>
  <c r="W24" i="1"/>
  <c r="V24" i="1"/>
  <c r="Z23" i="1"/>
  <c r="Y23" i="1"/>
  <c r="X23" i="1"/>
  <c r="W23" i="1"/>
  <c r="V23" i="1"/>
  <c r="U23" i="1"/>
  <c r="Z22" i="1"/>
  <c r="Y22" i="1"/>
  <c r="X22" i="1"/>
  <c r="W22" i="1"/>
  <c r="V22" i="1"/>
  <c r="Z21" i="1"/>
  <c r="Y21" i="1"/>
  <c r="X21" i="1"/>
  <c r="W21" i="1"/>
  <c r="V21" i="1"/>
  <c r="U21" i="1"/>
  <c r="Z19" i="1"/>
  <c r="Y19" i="1"/>
  <c r="X19" i="1"/>
  <c r="W19" i="1"/>
  <c r="V19" i="1"/>
  <c r="U19" i="1"/>
  <c r="Z18" i="1"/>
  <c r="Y18" i="1"/>
  <c r="W18" i="1"/>
  <c r="V18" i="1"/>
  <c r="U18" i="1"/>
  <c r="U5" i="1"/>
  <c r="U6" i="1"/>
  <c r="U7" i="1"/>
  <c r="U8" i="1"/>
  <c r="U10" i="1"/>
  <c r="U11" i="1"/>
  <c r="U14" i="1"/>
  <c r="U15" i="1"/>
  <c r="U16" i="1"/>
  <c r="U22" i="1"/>
  <c r="U37" i="1" s="1"/>
  <c r="P46" i="6" s="1"/>
  <c r="U30" i="1"/>
  <c r="Z17" i="1"/>
  <c r="Y17" i="1"/>
  <c r="X17" i="1"/>
  <c r="W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Y12" i="1"/>
  <c r="X12" i="1"/>
  <c r="W12" i="1"/>
  <c r="W20" i="1" s="1"/>
  <c r="V12" i="1"/>
  <c r="Z11" i="1"/>
  <c r="Y11" i="1"/>
  <c r="X11" i="1"/>
  <c r="W11" i="1"/>
  <c r="V11" i="1"/>
  <c r="Y10" i="1"/>
  <c r="X10" i="1"/>
  <c r="W10" i="1"/>
  <c r="V10" i="1"/>
  <c r="Z9" i="1"/>
  <c r="Y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Y4" i="1"/>
  <c r="X5" i="1"/>
  <c r="W5" i="1"/>
  <c r="V5" i="1"/>
  <c r="Z4" i="1"/>
  <c r="X4" i="1"/>
  <c r="X18" i="1"/>
  <c r="X32" i="1"/>
  <c r="W4" i="1"/>
  <c r="V4" i="1"/>
  <c r="Q19" i="2"/>
  <c r="P19" i="2"/>
  <c r="Q18" i="2"/>
  <c r="Q17" i="2"/>
  <c r="Q16" i="2"/>
  <c r="P16" i="2"/>
  <c r="F27" i="6" s="1"/>
  <c r="Q15" i="2"/>
  <c r="Q14" i="2"/>
  <c r="Q4" i="2"/>
  <c r="Q5" i="2"/>
  <c r="Q20" i="2" s="1"/>
  <c r="Q6" i="2"/>
  <c r="Q7" i="2"/>
  <c r="Q8" i="2"/>
  <c r="Q9" i="2"/>
  <c r="Q10" i="2"/>
  <c r="Q11" i="2"/>
  <c r="Q12" i="2"/>
  <c r="Q13" i="2"/>
  <c r="P14" i="2"/>
  <c r="P13" i="2"/>
  <c r="V13" i="2" s="1"/>
  <c r="P5" i="2"/>
  <c r="D27" i="6"/>
  <c r="P4" i="2"/>
  <c r="Q19" i="3"/>
  <c r="Q18" i="3"/>
  <c r="P18" i="3"/>
  <c r="Q17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17" i="3"/>
  <c r="P5" i="3"/>
  <c r="P7" i="3"/>
  <c r="P1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6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U23" i="4"/>
  <c r="AC12" i="9"/>
  <c r="X28" i="9"/>
  <c r="X14" i="9"/>
  <c r="X6" i="9"/>
  <c r="X19" i="9"/>
  <c r="X12" i="9"/>
  <c r="X27" i="9"/>
  <c r="Y24" i="9"/>
  <c r="Y15" i="9"/>
  <c r="X32" i="9"/>
  <c r="AA5" i="9"/>
  <c r="X4" i="9"/>
  <c r="AA4" i="9"/>
  <c r="X23" i="9"/>
  <c r="Y27" i="8"/>
  <c r="X21" i="8"/>
  <c r="U30" i="8"/>
  <c r="W26" i="1"/>
  <c r="U24" i="1"/>
  <c r="U29" i="1"/>
  <c r="X25" i="2"/>
  <c r="U33" i="2"/>
  <c r="U33" i="4"/>
  <c r="U21" i="5"/>
  <c r="V35" i="5"/>
  <c r="V37" i="5" s="1"/>
  <c r="Q42" i="6" s="1"/>
  <c r="L23" i="6"/>
  <c r="M23" i="6"/>
  <c r="S9" i="5"/>
  <c r="J24" i="6"/>
  <c r="S25" i="4"/>
  <c r="S24" i="4"/>
  <c r="J25" i="6"/>
  <c r="K25" i="6"/>
  <c r="J27" i="6"/>
  <c r="K27" i="6"/>
  <c r="M27" i="6"/>
  <c r="S9" i="1"/>
  <c r="S8" i="1"/>
  <c r="K30" i="6"/>
  <c r="M29" i="6"/>
  <c r="L29" i="6"/>
  <c r="J29" i="6"/>
  <c r="U10" i="5"/>
  <c r="X14" i="5"/>
  <c r="X28" i="5"/>
  <c r="U7" i="5"/>
  <c r="D49" i="6"/>
  <c r="E49" i="6"/>
  <c r="Q49" i="6"/>
  <c r="U49" i="6"/>
  <c r="T49" i="6"/>
  <c r="S37" i="11"/>
  <c r="AA30" i="11"/>
  <c r="AA37" i="11" s="1"/>
  <c r="S49" i="6" s="1"/>
  <c r="I103" i="6" s="1"/>
  <c r="AA31" i="11"/>
  <c r="X22" i="11"/>
  <c r="X24" i="11"/>
  <c r="X25" i="11"/>
  <c r="X27" i="11"/>
  <c r="X28" i="11"/>
  <c r="X32" i="11"/>
  <c r="X33" i="11"/>
  <c r="V20" i="11"/>
  <c r="T20" i="11"/>
  <c r="U20" i="11"/>
  <c r="Z7" i="11"/>
  <c r="Z17" i="11"/>
  <c r="X8" i="11"/>
  <c r="X11" i="11"/>
  <c r="AB20" i="11"/>
  <c r="V37" i="11"/>
  <c r="L49" i="6"/>
  <c r="Q21" i="7"/>
  <c r="Q22" i="7" s="1"/>
  <c r="I65" i="7"/>
  <c r="I37" i="7"/>
  <c r="H58" i="7"/>
  <c r="H65" i="7" s="1"/>
  <c r="H17" i="7"/>
  <c r="H4" i="7"/>
  <c r="M7" i="7"/>
  <c r="M8" i="7" s="1"/>
  <c r="H14" i="7"/>
  <c r="H20" i="7"/>
  <c r="Q30" i="7"/>
  <c r="Q31" i="7" s="1"/>
  <c r="X13" i="7"/>
  <c r="Q10" i="7"/>
  <c r="H7" i="7"/>
  <c r="M15" i="7"/>
  <c r="M21" i="7"/>
  <c r="H11" i="7"/>
  <c r="H26" i="7"/>
  <c r="H37" i="7" s="1"/>
  <c r="W17" i="2"/>
  <c r="V10" i="2"/>
  <c r="V20" i="2" s="1"/>
  <c r="Q27" i="6" s="1"/>
  <c r="U10" i="2"/>
  <c r="V38" i="11"/>
  <c r="E25" i="6"/>
  <c r="Z12" i="2"/>
  <c r="U12" i="2"/>
  <c r="U18" i="4"/>
  <c r="U13" i="2"/>
  <c r="W37" i="2"/>
  <c r="R45" i="6" s="1"/>
  <c r="G99" i="6"/>
  <c r="U12" i="1"/>
  <c r="Z12" i="1"/>
  <c r="P20" i="1"/>
  <c r="U4" i="1"/>
  <c r="S37" i="4"/>
  <c r="Z16" i="4"/>
  <c r="U17" i="1"/>
  <c r="U16" i="10"/>
  <c r="V16" i="10"/>
  <c r="S20" i="1"/>
  <c r="M10" i="6" s="1"/>
  <c r="L27" i="6"/>
  <c r="E42" i="6"/>
  <c r="D42" i="6"/>
  <c r="I45" i="6"/>
  <c r="G45" i="6"/>
  <c r="X20" i="5"/>
  <c r="S24" i="6" s="1"/>
  <c r="K79" i="6"/>
  <c r="Y37" i="8"/>
  <c r="T47" i="6" s="1"/>
  <c r="L101" i="6"/>
  <c r="Y13" i="8"/>
  <c r="U13" i="8"/>
  <c r="Y5" i="8"/>
  <c r="U5" i="8"/>
  <c r="S20" i="10"/>
  <c r="U37" i="9"/>
  <c r="J23" i="6"/>
  <c r="D43" i="6"/>
  <c r="P37" i="4"/>
  <c r="Y37" i="2"/>
  <c r="T45" i="6" s="1"/>
  <c r="U28" i="4"/>
  <c r="G25" i="6"/>
  <c r="H25" i="6"/>
  <c r="N25" i="6"/>
  <c r="X21" i="5"/>
  <c r="Y17" i="5"/>
  <c r="U17" i="5"/>
  <c r="U11" i="10"/>
  <c r="X11" i="10"/>
  <c r="D23" i="6"/>
  <c r="H29" i="6"/>
  <c r="E29" i="6"/>
  <c r="H23" i="6"/>
  <c r="O25" i="6"/>
  <c r="K29" i="6"/>
  <c r="R37" i="5"/>
  <c r="J42" i="6" s="1"/>
  <c r="K42" i="6"/>
  <c r="H46" i="6"/>
  <c r="G46" i="6"/>
  <c r="Q37" i="1"/>
  <c r="I46" i="6"/>
  <c r="AC30" i="9"/>
  <c r="X30" i="9"/>
  <c r="D48" i="6"/>
  <c r="S20" i="2"/>
  <c r="R20" i="1"/>
  <c r="R38" i="1" s="1"/>
  <c r="H27" i="6"/>
  <c r="Y20" i="2"/>
  <c r="T27" i="6"/>
  <c r="X37" i="2"/>
  <c r="S45" i="6" s="1"/>
  <c r="G28" i="6"/>
  <c r="Z37" i="5"/>
  <c r="U42" i="6"/>
  <c r="Q96" i="6" s="1"/>
  <c r="U27" i="10"/>
  <c r="Y27" i="10"/>
  <c r="Y20" i="8"/>
  <c r="T29" i="6"/>
  <c r="M84" i="6"/>
  <c r="S20" i="8"/>
  <c r="H28" i="6"/>
  <c r="J28" i="6"/>
  <c r="J46" i="6"/>
  <c r="R37" i="1"/>
  <c r="K46" i="6"/>
  <c r="R37" i="10"/>
  <c r="X20" i="10"/>
  <c r="S23" i="6" s="1"/>
  <c r="I78" i="6" s="1"/>
  <c r="Z20" i="2"/>
  <c r="U27" i="6"/>
  <c r="Q82" i="6" s="1"/>
  <c r="Q20" i="5"/>
  <c r="H6" i="6" s="1"/>
  <c r="I41" i="6"/>
  <c r="H41" i="6"/>
  <c r="G41" i="6"/>
  <c r="W9" i="10"/>
  <c r="W20" i="10" s="1"/>
  <c r="Z19" i="10"/>
  <c r="F41" i="6"/>
  <c r="E41" i="6"/>
  <c r="D41" i="6"/>
  <c r="U14" i="8"/>
  <c r="U10" i="8"/>
  <c r="X20" i="8"/>
  <c r="S29" i="6" s="1"/>
  <c r="P20" i="8"/>
  <c r="P38" i="8"/>
  <c r="S37" i="8"/>
  <c r="M47" i="6"/>
  <c r="M43" i="6"/>
  <c r="L43" i="6"/>
  <c r="E24" i="6"/>
  <c r="G23" i="6"/>
  <c r="G29" i="6"/>
  <c r="N24" i="6"/>
  <c r="P37" i="10"/>
  <c r="H43" i="6"/>
  <c r="G43" i="6"/>
  <c r="I43" i="6"/>
  <c r="Q37" i="4"/>
  <c r="F44" i="6"/>
  <c r="P37" i="3"/>
  <c r="E44" i="6"/>
  <c r="H48" i="6"/>
  <c r="Q20" i="10"/>
  <c r="S20" i="5"/>
  <c r="M6" i="6" s="1"/>
  <c r="U4" i="10"/>
  <c r="D26" i="6"/>
  <c r="G24" i="6"/>
  <c r="N23" i="6"/>
  <c r="O24" i="6"/>
  <c r="F29" i="6"/>
  <c r="I24" i="6"/>
  <c r="R20" i="8"/>
  <c r="K11" i="6" s="1"/>
  <c r="J11" i="6"/>
  <c r="R37" i="8"/>
  <c r="K47" i="6" s="1"/>
  <c r="J47" i="6"/>
  <c r="K28" i="6"/>
  <c r="R20" i="2"/>
  <c r="J9" i="6"/>
  <c r="R20" i="4"/>
  <c r="Q37" i="10"/>
  <c r="Q38" i="10" s="1"/>
  <c r="H42" i="6"/>
  <c r="I42" i="6"/>
  <c r="G42" i="6"/>
  <c r="I44" i="6"/>
  <c r="H44" i="6"/>
  <c r="E47" i="6"/>
  <c r="D47" i="6"/>
  <c r="F47" i="6"/>
  <c r="V20" i="10"/>
  <c r="Q23" i="6"/>
  <c r="T20" i="5"/>
  <c r="O6" i="6"/>
  <c r="Q37" i="5"/>
  <c r="Q37" i="3"/>
  <c r="G44" i="6"/>
  <c r="P20" i="10"/>
  <c r="D5" i="6" s="1"/>
  <c r="Q20" i="8"/>
  <c r="V37" i="8"/>
  <c r="Q47" i="6"/>
  <c r="E101" i="6"/>
  <c r="Z37" i="8"/>
  <c r="U47" i="6"/>
  <c r="Z20" i="8"/>
  <c r="U29" i="6"/>
  <c r="O84" i="6" s="1"/>
  <c r="V47" i="6"/>
  <c r="S101" i="6"/>
  <c r="V29" i="6"/>
  <c r="T84" i="6" s="1"/>
  <c r="T20" i="9"/>
  <c r="E23" i="6"/>
  <c r="D29" i="6"/>
  <c r="G11" i="6"/>
  <c r="H24" i="6"/>
  <c r="N27" i="6"/>
  <c r="O30" i="6"/>
  <c r="F26" i="6"/>
  <c r="I29" i="6"/>
  <c r="K26" i="6"/>
  <c r="K24" i="6"/>
  <c r="F45" i="6"/>
  <c r="E45" i="6"/>
  <c r="D45" i="6"/>
  <c r="P37" i="2"/>
  <c r="E46" i="6"/>
  <c r="D46" i="6"/>
  <c r="P37" i="1"/>
  <c r="P20" i="5"/>
  <c r="F6" i="6"/>
  <c r="S37" i="5"/>
  <c r="M42" i="6"/>
  <c r="R37" i="4"/>
  <c r="J43" i="6"/>
  <c r="R37" i="3"/>
  <c r="K44" i="6" s="1"/>
  <c r="J44" i="6"/>
  <c r="S37" i="1"/>
  <c r="P37" i="8"/>
  <c r="S20" i="9"/>
  <c r="D12" i="6" s="1"/>
  <c r="Q37" i="8"/>
  <c r="Q38" i="8"/>
  <c r="H47" i="6"/>
  <c r="G47" i="6"/>
  <c r="F48" i="6"/>
  <c r="E31" i="6"/>
  <c r="Y8" i="11"/>
  <c r="Y20" i="11"/>
  <c r="Q31" i="6"/>
  <c r="E86" i="6"/>
  <c r="H31" i="6"/>
  <c r="O31" i="6"/>
  <c r="W20" i="11"/>
  <c r="F49" i="6"/>
  <c r="T37" i="11"/>
  <c r="T38" i="11"/>
  <c r="V49" i="6"/>
  <c r="T103" i="6"/>
  <c r="F31" i="6"/>
  <c r="K31" i="6"/>
  <c r="J31" i="6"/>
  <c r="G49" i="6"/>
  <c r="I31" i="6"/>
  <c r="M31" i="6"/>
  <c r="AA15" i="11"/>
  <c r="X15" i="11"/>
  <c r="I49" i="6"/>
  <c r="H49" i="6"/>
  <c r="G31" i="6"/>
  <c r="S38" i="8"/>
  <c r="L5" i="6"/>
  <c r="M5" i="6"/>
  <c r="N101" i="6"/>
  <c r="R38" i="4"/>
  <c r="E6" i="6"/>
  <c r="D6" i="6"/>
  <c r="K43" i="6"/>
  <c r="H11" i="6"/>
  <c r="Z38" i="8"/>
  <c r="U11" i="6" s="1"/>
  <c r="E5" i="6"/>
  <c r="N6" i="6"/>
  <c r="P38" i="5"/>
  <c r="L6" i="6"/>
  <c r="L47" i="6"/>
  <c r="K41" i="6"/>
  <c r="J10" i="6"/>
  <c r="L42" i="6"/>
  <c r="N7" i="6"/>
  <c r="D10" i="6"/>
  <c r="V20" i="1"/>
  <c r="Q28" i="6"/>
  <c r="E83" i="6"/>
  <c r="E78" i="6"/>
  <c r="D78" i="6"/>
  <c r="C78" i="6"/>
  <c r="I11" i="6"/>
  <c r="H12" i="6"/>
  <c r="I5" i="6"/>
  <c r="G5" i="6"/>
  <c r="J41" i="6"/>
  <c r="Y38" i="8"/>
  <c r="T11" i="6"/>
  <c r="N67" i="6"/>
  <c r="H5" i="6"/>
  <c r="N100" i="6"/>
  <c r="H97" i="6"/>
  <c r="L99" i="6"/>
  <c r="N99" i="6"/>
  <c r="M99" i="6"/>
  <c r="P38" i="10"/>
  <c r="E10" i="6"/>
  <c r="P38" i="1"/>
  <c r="J7" i="6"/>
  <c r="K7" i="6"/>
  <c r="D11" i="6"/>
  <c r="E11" i="6"/>
  <c r="F11" i="6"/>
  <c r="L11" i="6"/>
  <c r="M11" i="6"/>
  <c r="P96" i="6"/>
  <c r="M82" i="6"/>
  <c r="Q67" i="6"/>
  <c r="C101" i="6"/>
  <c r="Y38" i="11"/>
  <c r="Q13" i="6" s="1"/>
  <c r="M46" i="6"/>
  <c r="L46" i="6"/>
  <c r="K103" i="6"/>
  <c r="K9" i="6"/>
  <c r="R38" i="8"/>
  <c r="Y38" i="2"/>
  <c r="T9" i="6"/>
  <c r="L65" i="6" s="1"/>
  <c r="G26" i="6"/>
  <c r="L28" i="6"/>
  <c r="Q20" i="3"/>
  <c r="I26" i="6"/>
  <c r="W6" i="2"/>
  <c r="U6" i="2"/>
  <c r="G6" i="6"/>
  <c r="D25" i="6"/>
  <c r="P20" i="2"/>
  <c r="U20" i="2"/>
  <c r="P27" i="6" s="1"/>
  <c r="U11" i="2"/>
  <c r="E27" i="6"/>
  <c r="Z37" i="1"/>
  <c r="F25" i="6"/>
  <c r="W7" i="2"/>
  <c r="W20" i="5"/>
  <c r="I23" i="6"/>
  <c r="T20" i="10"/>
  <c r="X4" i="11"/>
  <c r="Z4" i="11"/>
  <c r="D31" i="6"/>
  <c r="O23" i="6"/>
  <c r="S23" i="2"/>
  <c r="R20" i="5"/>
  <c r="J6" i="6" s="1"/>
  <c r="U36" i="8"/>
  <c r="W36" i="8"/>
  <c r="AA12" i="11"/>
  <c r="X12" i="11"/>
  <c r="Z37" i="11"/>
  <c r="R49" i="6"/>
  <c r="F103" i="6"/>
  <c r="X37" i="4"/>
  <c r="S43" i="6" s="1"/>
  <c r="Z37" i="4"/>
  <c r="U43" i="6" s="1"/>
  <c r="M26" i="7"/>
  <c r="M27" i="7"/>
  <c r="Y37" i="5"/>
  <c r="T42" i="6" s="1"/>
  <c r="T37" i="10"/>
  <c r="O41" i="6" s="1"/>
  <c r="U30" i="10"/>
  <c r="Z30" i="10"/>
  <c r="Z37" i="10" s="1"/>
  <c r="U41" i="6" s="1"/>
  <c r="Q95" i="6" s="1"/>
  <c r="U13" i="10"/>
  <c r="Y13" i="10"/>
  <c r="V15" i="8"/>
  <c r="U15" i="8"/>
  <c r="T37" i="5"/>
  <c r="D24" i="6"/>
  <c r="V35" i="10"/>
  <c r="V37" i="10"/>
  <c r="Q41" i="6"/>
  <c r="U35" i="10"/>
  <c r="R37" i="2"/>
  <c r="J45" i="6" s="1"/>
  <c r="R20" i="3"/>
  <c r="R20" i="10"/>
  <c r="F46" i="6"/>
  <c r="U26" i="8"/>
  <c r="X26" i="8"/>
  <c r="X13" i="11"/>
  <c r="J26" i="6"/>
  <c r="U6" i="4"/>
  <c r="U8" i="4"/>
  <c r="W28" i="10"/>
  <c r="K8" i="6"/>
  <c r="G103" i="6"/>
  <c r="U46" i="6"/>
  <c r="Q100" i="6"/>
  <c r="V38" i="10"/>
  <c r="Q5" i="6" s="1"/>
  <c r="C61" i="6" s="1"/>
  <c r="U37" i="8"/>
  <c r="P47" i="6" s="1"/>
  <c r="R24" i="6"/>
  <c r="G79" i="6"/>
  <c r="X37" i="8"/>
  <c r="S47" i="6" s="1"/>
  <c r="W47" i="6"/>
  <c r="U101" i="6"/>
  <c r="R38" i="2"/>
  <c r="AA20" i="11"/>
  <c r="S31" i="6" s="1"/>
  <c r="M9" i="6"/>
  <c r="L9" i="6"/>
  <c r="V20" i="8"/>
  <c r="E9" i="6"/>
  <c r="Q38" i="3"/>
  <c r="I8" i="6"/>
  <c r="H8" i="6"/>
  <c r="O42" i="6"/>
  <c r="K6" i="6"/>
  <c r="R38" i="5"/>
  <c r="K5" i="6"/>
  <c r="J5" i="6"/>
  <c r="R38" i="10"/>
  <c r="Y20" i="10"/>
  <c r="T23" i="6"/>
  <c r="L78" i="6"/>
  <c r="M78" i="6"/>
  <c r="O97" i="6"/>
  <c r="W37" i="8"/>
  <c r="R47" i="6"/>
  <c r="G101" i="6" s="1"/>
  <c r="F101" i="6"/>
  <c r="Z20" i="11"/>
  <c r="R31" i="6"/>
  <c r="G86" i="6" s="1"/>
  <c r="N5" i="6"/>
  <c r="G8" i="6"/>
  <c r="W20" i="2"/>
  <c r="R27" i="6" s="1"/>
  <c r="M96" i="6"/>
  <c r="Z38" i="11"/>
  <c r="R13" i="6" s="1"/>
  <c r="H69" i="6" s="1"/>
  <c r="AA38" i="11"/>
  <c r="S13" i="6" s="1"/>
  <c r="D86" i="6"/>
  <c r="M101" i="6"/>
  <c r="C69" i="6"/>
  <c r="O100" i="6"/>
  <c r="Q97" i="6"/>
  <c r="C86" i="6"/>
  <c r="J69" i="6"/>
  <c r="J86" i="6"/>
  <c r="P95" i="6"/>
  <c r="I99" i="6"/>
  <c r="Q84" i="6"/>
  <c r="D101" i="6"/>
  <c r="H103" i="6"/>
  <c r="J78" i="6"/>
  <c r="N78" i="6"/>
  <c r="J103" i="6"/>
  <c r="H99" i="6"/>
  <c r="P100" i="6"/>
  <c r="M65" i="6"/>
  <c r="N65" i="6"/>
  <c r="K78" i="6"/>
  <c r="F99" i="6"/>
  <c r="H101" i="6"/>
  <c r="O96" i="6"/>
  <c r="S103" i="6"/>
  <c r="P97" i="6"/>
  <c r="P101" i="6"/>
  <c r="O101" i="6"/>
  <c r="L67" i="6"/>
  <c r="M67" i="6"/>
  <c r="Q101" i="6"/>
  <c r="O82" i="6"/>
  <c r="P82" i="6"/>
  <c r="O103" i="6"/>
  <c r="Q103" i="6"/>
  <c r="P103" i="6"/>
  <c r="T101" i="6"/>
  <c r="N82" i="6"/>
  <c r="L82" i="6"/>
  <c r="D83" i="6"/>
  <c r="C83" i="6"/>
  <c r="L84" i="6"/>
  <c r="N84" i="6"/>
  <c r="J79" i="6"/>
  <c r="I79" i="6"/>
  <c r="X18" i="13"/>
  <c r="X34" i="13"/>
  <c r="X29" i="13"/>
  <c r="X24" i="13"/>
  <c r="X22" i="13"/>
  <c r="X16" i="13"/>
  <c r="X15" i="13"/>
  <c r="X10" i="13"/>
  <c r="X9" i="13"/>
  <c r="X6" i="13"/>
  <c r="Z62" i="11"/>
  <c r="T75" i="11"/>
  <c r="U75" i="11"/>
  <c r="Y75" i="11"/>
  <c r="AC75" i="11"/>
  <c r="Z75" i="11"/>
  <c r="S75" i="11"/>
  <c r="Y46" i="11"/>
  <c r="Y51" i="11"/>
  <c r="AC48" i="11"/>
  <c r="AC47" i="11"/>
  <c r="Y49" i="11"/>
  <c r="Z55" i="11"/>
  <c r="Z42" i="11"/>
  <c r="Z58" i="11" s="1"/>
  <c r="Z76" i="11" s="1"/>
  <c r="Z45" i="11"/>
  <c r="AC52" i="11"/>
  <c r="X58" i="11"/>
  <c r="AB75" i="11"/>
  <c r="AB76" i="11" s="1"/>
  <c r="AA50" i="11"/>
  <c r="AA53" i="11"/>
  <c r="AA58" i="11"/>
  <c r="AA76" i="11" s="1"/>
  <c r="S58" i="11"/>
  <c r="S76" i="11" s="1"/>
  <c r="AA68" i="11"/>
  <c r="AA69" i="11"/>
  <c r="T58" i="11"/>
  <c r="T76" i="11" s="1"/>
  <c r="AB58" i="11"/>
  <c r="X60" i="11"/>
  <c r="X63" i="11"/>
  <c r="X75" i="11" s="1"/>
  <c r="X65" i="11"/>
  <c r="X76" i="11" s="1"/>
  <c r="X66" i="11"/>
  <c r="X70" i="11"/>
  <c r="X71" i="11"/>
  <c r="U58" i="11"/>
  <c r="U76" i="11" s="1"/>
  <c r="Y58" i="11"/>
  <c r="AA74" i="13"/>
  <c r="AA60" i="13"/>
  <c r="AA62" i="13"/>
  <c r="X63" i="13"/>
  <c r="X67" i="13"/>
  <c r="X69" i="13"/>
  <c r="X72" i="13"/>
  <c r="U58" i="13"/>
  <c r="Y76" i="11"/>
  <c r="AA75" i="11"/>
  <c r="AG58" i="13"/>
  <c r="AG76" i="13" s="1"/>
  <c r="AE76" i="13"/>
  <c r="AD58" i="13"/>
  <c r="AH58" i="13"/>
  <c r="AE76" i="11"/>
  <c r="AD58" i="11"/>
  <c r="AD76" i="11"/>
  <c r="AH58" i="11"/>
  <c r="X35" i="9"/>
  <c r="S38" i="9"/>
  <c r="I12" i="6"/>
  <c r="F30" i="6"/>
  <c r="T37" i="9"/>
  <c r="T38" i="9" s="1"/>
  <c r="V20" i="9"/>
  <c r="X26" i="9"/>
  <c r="X33" i="9"/>
  <c r="AB21" i="9"/>
  <c r="AB37" i="9" s="1"/>
  <c r="Z37" i="9"/>
  <c r="R48" i="6" s="1"/>
  <c r="AC20" i="9"/>
  <c r="U30" i="6"/>
  <c r="Q85" i="6" s="1"/>
  <c r="AD37" i="9"/>
  <c r="V48" i="6" s="1"/>
  <c r="AD20" i="9"/>
  <c r="V30" i="6" s="1"/>
  <c r="AE37" i="9"/>
  <c r="AE38" i="9" s="1"/>
  <c r="W12" i="6" s="1"/>
  <c r="AE20" i="9"/>
  <c r="W30" i="6"/>
  <c r="V85" i="6" s="1"/>
  <c r="AF20" i="9"/>
  <c r="X30" i="6" s="1"/>
  <c r="AG37" i="9"/>
  <c r="Y48" i="6"/>
  <c r="Y102" i="6" s="1"/>
  <c r="AH37" i="9"/>
  <c r="AH38" i="9" s="1"/>
  <c r="Z12" i="6" s="1"/>
  <c r="AA68" i="6" s="1"/>
  <c r="AH20" i="9"/>
  <c r="Z30" i="6"/>
  <c r="Y20" i="9"/>
  <c r="AC37" i="9"/>
  <c r="U48" i="6" s="1"/>
  <c r="J30" i="6"/>
  <c r="I30" i="6"/>
  <c r="G12" i="6"/>
  <c r="G48" i="6"/>
  <c r="Z20" i="9"/>
  <c r="R30" i="6" s="1"/>
  <c r="E48" i="6"/>
  <c r="J48" i="6"/>
  <c r="M30" i="6"/>
  <c r="X21" i="9"/>
  <c r="X37" i="9"/>
  <c r="P48" i="6" s="1"/>
  <c r="AA20" i="9"/>
  <c r="X7" i="9"/>
  <c r="AD58" i="9"/>
  <c r="AD76" i="9" s="1"/>
  <c r="AE58" i="9"/>
  <c r="AF75" i="9"/>
  <c r="AE75" i="9"/>
  <c r="AE76" i="9" s="1"/>
  <c r="AD75" i="9"/>
  <c r="Y37" i="9"/>
  <c r="Q48" i="6" s="1"/>
  <c r="H30" i="6"/>
  <c r="M12" i="6"/>
  <c r="F12" i="6"/>
  <c r="X18" i="9"/>
  <c r="N30" i="6"/>
  <c r="AH58" i="9"/>
  <c r="AH76" i="9" s="1"/>
  <c r="AF58" i="9"/>
  <c r="AF76" i="9" s="1"/>
  <c r="AG75" i="9"/>
  <c r="O85" i="6"/>
  <c r="P85" i="6"/>
  <c r="U85" i="6"/>
  <c r="Z102" i="6"/>
  <c r="Q30" i="6"/>
  <c r="N85" i="6"/>
  <c r="M85" i="6"/>
  <c r="X102" i="6"/>
  <c r="W102" i="6"/>
  <c r="AF38" i="9"/>
  <c r="X12" i="6"/>
  <c r="X68" i="6" s="1"/>
  <c r="AD38" i="9"/>
  <c r="V12" i="6"/>
  <c r="T68" i="6" s="1"/>
  <c r="AG58" i="9"/>
  <c r="AG76" i="9" s="1"/>
  <c r="AE75" i="8"/>
  <c r="AD75" i="8"/>
  <c r="AC75" i="8"/>
  <c r="AA75" i="8"/>
  <c r="AB75" i="8"/>
  <c r="S84" i="6"/>
  <c r="V101" i="6"/>
  <c r="AA85" i="6"/>
  <c r="AB85" i="6"/>
  <c r="Z48" i="6"/>
  <c r="AC13" i="13"/>
  <c r="AC20" i="13"/>
  <c r="F32" i="6"/>
  <c r="Z20" i="13"/>
  <c r="R32" i="6"/>
  <c r="G87" i="6" s="1"/>
  <c r="AD20" i="13"/>
  <c r="V32" i="6" s="1"/>
  <c r="AH20" i="13"/>
  <c r="Z32" i="6"/>
  <c r="U20" i="13"/>
  <c r="Y75" i="13"/>
  <c r="AB75" i="13"/>
  <c r="T75" i="13"/>
  <c r="X57" i="13"/>
  <c r="AA20" i="13"/>
  <c r="S32" i="6"/>
  <c r="I87" i="6" s="1"/>
  <c r="AB58" i="13"/>
  <c r="X65" i="13"/>
  <c r="X75" i="13" s="1"/>
  <c r="X76" i="13" s="1"/>
  <c r="AC58" i="13"/>
  <c r="AC76" i="13" s="1"/>
  <c r="Z46" i="13"/>
  <c r="M32" i="6"/>
  <c r="I50" i="6"/>
  <c r="AB31" i="13"/>
  <c r="AC27" i="13"/>
  <c r="AC37" i="13"/>
  <c r="U50" i="6" s="1"/>
  <c r="AH37" i="13"/>
  <c r="Z50" i="6" s="1"/>
  <c r="U75" i="13"/>
  <c r="X56" i="13"/>
  <c r="Z75" i="13"/>
  <c r="AC75" i="13"/>
  <c r="AA75" i="13"/>
  <c r="X44" i="13"/>
  <c r="Z47" i="13"/>
  <c r="W20" i="13"/>
  <c r="O14" i="6"/>
  <c r="W75" i="13"/>
  <c r="U76" i="13"/>
  <c r="X4" i="13"/>
  <c r="T37" i="13"/>
  <c r="T38" i="13" s="1"/>
  <c r="X8" i="13"/>
  <c r="AG37" i="13"/>
  <c r="Y50" i="6"/>
  <c r="Z104" i="6" s="1"/>
  <c r="S58" i="13"/>
  <c r="S76" i="13" s="1"/>
  <c r="X42" i="13"/>
  <c r="X48" i="13"/>
  <c r="X53" i="13"/>
  <c r="U32" i="6"/>
  <c r="AC38" i="13"/>
  <c r="U14" i="6" s="1"/>
  <c r="AB76" i="13"/>
  <c r="AG20" i="13"/>
  <c r="Y32" i="6"/>
  <c r="Z87" i="6" s="1"/>
  <c r="J87" i="6"/>
  <c r="H104" i="6"/>
  <c r="F104" i="6"/>
  <c r="G104" i="6"/>
  <c r="J32" i="6"/>
  <c r="AB20" i="13"/>
  <c r="T32" i="6"/>
  <c r="V20" i="13"/>
  <c r="G32" i="6"/>
  <c r="H14" i="6"/>
  <c r="AA36" i="13"/>
  <c r="X36" i="13"/>
  <c r="X37" i="13" s="1"/>
  <c r="X7" i="13"/>
  <c r="G14" i="6"/>
  <c r="AE20" i="13"/>
  <c r="W32" i="6"/>
  <c r="U87" i="6" s="1"/>
  <c r="Y5" i="13"/>
  <c r="X5" i="13"/>
  <c r="V21" i="13"/>
  <c r="U37" i="13"/>
  <c r="U38" i="13"/>
  <c r="AA37" i="13"/>
  <c r="S50" i="6"/>
  <c r="AE37" i="13"/>
  <c r="W50" i="6"/>
  <c r="U104" i="6" s="1"/>
  <c r="S75" i="13"/>
  <c r="S20" i="13"/>
  <c r="D14" i="6"/>
  <c r="K14" i="6"/>
  <c r="J14" i="6"/>
  <c r="K32" i="6"/>
  <c r="K34" i="6"/>
  <c r="AF20" i="13"/>
  <c r="X32" i="6" s="1"/>
  <c r="Y19" i="13"/>
  <c r="X19" i="13"/>
  <c r="AF37" i="13"/>
  <c r="X50" i="6"/>
  <c r="X104" i="6" s="1"/>
  <c r="Z58" i="13"/>
  <c r="Z76" i="13" s="1"/>
  <c r="L32" i="6"/>
  <c r="AG38" i="13"/>
  <c r="Y14" i="6"/>
  <c r="Y70" i="6" s="1"/>
  <c r="F50" i="6"/>
  <c r="D50" i="6"/>
  <c r="AB25" i="13"/>
  <c r="AB37" i="13"/>
  <c r="T50" i="6" s="1"/>
  <c r="X25" i="13"/>
  <c r="Y37" i="13"/>
  <c r="Q50" i="6" s="1"/>
  <c r="E50" i="6"/>
  <c r="N32" i="6"/>
  <c r="Y4" i="13"/>
  <c r="I14" i="6"/>
  <c r="D32" i="6"/>
  <c r="H32" i="6"/>
  <c r="Y42" i="13"/>
  <c r="X43" i="13"/>
  <c r="X51" i="13"/>
  <c r="AA54" i="13"/>
  <c r="F14" i="6"/>
  <c r="E32" i="6"/>
  <c r="I32" i="6"/>
  <c r="G50" i="6"/>
  <c r="AA103" i="6"/>
  <c r="AB103" i="6"/>
  <c r="S104" i="6"/>
  <c r="Y87" i="6"/>
  <c r="V87" i="6"/>
  <c r="AA87" i="6"/>
  <c r="AB87" i="6"/>
  <c r="U43" i="8"/>
  <c r="Z62" i="8"/>
  <c r="Z75" i="8" s="1"/>
  <c r="Z76" i="8" s="1"/>
  <c r="U68" i="8"/>
  <c r="U64" i="8"/>
  <c r="X75" i="8"/>
  <c r="T75" i="8"/>
  <c r="Y75" i="8"/>
  <c r="V70" i="8"/>
  <c r="V75" i="8"/>
  <c r="U71" i="8"/>
  <c r="Q75" i="8"/>
  <c r="U59" i="8"/>
  <c r="R75" i="8"/>
  <c r="S75" i="8"/>
  <c r="W74" i="8"/>
  <c r="W75" i="8" s="1"/>
  <c r="W76" i="8" s="1"/>
  <c r="V45" i="8"/>
  <c r="U46" i="8"/>
  <c r="U51" i="8"/>
  <c r="V53" i="8"/>
  <c r="V58" i="8"/>
  <c r="U54" i="8"/>
  <c r="W49" i="8"/>
  <c r="W57" i="8"/>
  <c r="U48" i="8"/>
  <c r="U52" i="8"/>
  <c r="U56" i="8"/>
  <c r="P58" i="8"/>
  <c r="P76" i="8"/>
  <c r="T58" i="8"/>
  <c r="X58" i="8"/>
  <c r="U65" i="8"/>
  <c r="U73" i="8"/>
  <c r="P75" i="8"/>
  <c r="Q58" i="8"/>
  <c r="Y58" i="8"/>
  <c r="R58" i="8"/>
  <c r="Z58" i="8"/>
  <c r="W58" i="13"/>
  <c r="W76" i="13" s="1"/>
  <c r="W37" i="13"/>
  <c r="O50" i="6" s="1"/>
  <c r="O32" i="6"/>
  <c r="W37" i="11"/>
  <c r="N49" i="6"/>
  <c r="N13" i="6"/>
  <c r="O13" i="6"/>
  <c r="W76" i="11"/>
  <c r="W20" i="9"/>
  <c r="N12" i="6" s="1"/>
  <c r="W37" i="9"/>
  <c r="N48" i="6" s="1"/>
  <c r="W75" i="9"/>
  <c r="U75" i="9"/>
  <c r="T75" i="9"/>
  <c r="AC75" i="9"/>
  <c r="AB75" i="9"/>
  <c r="Z75" i="9"/>
  <c r="W58" i="9"/>
  <c r="Y75" i="9"/>
  <c r="S75" i="9"/>
  <c r="AA43" i="9"/>
  <c r="AA44" i="9"/>
  <c r="S58" i="9"/>
  <c r="S76" i="9"/>
  <c r="AA70" i="9"/>
  <c r="AA75" i="9"/>
  <c r="X42" i="9"/>
  <c r="X45" i="9"/>
  <c r="X50" i="9"/>
  <c r="X52" i="9"/>
  <c r="X53" i="9"/>
  <c r="X55" i="9"/>
  <c r="X56" i="9"/>
  <c r="X57" i="9"/>
  <c r="T58" i="9"/>
  <c r="AB58" i="9"/>
  <c r="X59" i="9"/>
  <c r="X61" i="9"/>
  <c r="X62" i="9"/>
  <c r="X64" i="9"/>
  <c r="X65" i="9"/>
  <c r="X66" i="9"/>
  <c r="X68" i="9"/>
  <c r="X71" i="9"/>
  <c r="X73" i="9"/>
  <c r="U58" i="9"/>
  <c r="U76" i="9" s="1"/>
  <c r="Y58" i="9"/>
  <c r="AC58" i="9"/>
  <c r="Z58" i="9"/>
  <c r="Z76" i="9" s="1"/>
  <c r="Y38" i="9"/>
  <c r="Q12" i="6"/>
  <c r="C68" i="6" s="1"/>
  <c r="D68" i="6"/>
  <c r="Z38" i="9"/>
  <c r="R12" i="6"/>
  <c r="W68" i="6"/>
  <c r="E85" i="6"/>
  <c r="D85" i="6"/>
  <c r="C85" i="6"/>
  <c r="S68" i="6"/>
  <c r="T76" i="8"/>
  <c r="R76" i="8"/>
  <c r="V76" i="8"/>
  <c r="X76" i="8"/>
  <c r="U58" i="8"/>
  <c r="W58" i="8"/>
  <c r="AB102" i="6"/>
  <c r="AA102" i="6"/>
  <c r="N14" i="6"/>
  <c r="Z70" i="6"/>
  <c r="K50" i="6"/>
  <c r="Z38" i="13"/>
  <c r="R14" i="6"/>
  <c r="G70" i="6" s="1"/>
  <c r="F70" i="6"/>
  <c r="AA38" i="13"/>
  <c r="S14" i="6"/>
  <c r="J70" i="6" s="1"/>
  <c r="I70" i="6"/>
  <c r="AH38" i="13"/>
  <c r="Z14" i="6"/>
  <c r="AA70" i="6" s="1"/>
  <c r="AB70" i="6"/>
  <c r="X58" i="13"/>
  <c r="Y20" i="13"/>
  <c r="Q32" i="6"/>
  <c r="C87" i="6" s="1"/>
  <c r="Y38" i="13"/>
  <c r="Q14" i="6" s="1"/>
  <c r="X20" i="13"/>
  <c r="P32" i="6" s="1"/>
  <c r="AE38" i="13"/>
  <c r="W14" i="6" s="1"/>
  <c r="L87" i="6"/>
  <c r="N87" i="6"/>
  <c r="M87" i="6"/>
  <c r="Y58" i="13"/>
  <c r="Y76" i="13"/>
  <c r="M14" i="6"/>
  <c r="AF38" i="13"/>
  <c r="X14" i="6"/>
  <c r="J50" i="6"/>
  <c r="S38" i="13"/>
  <c r="L14" i="6"/>
  <c r="AA58" i="13"/>
  <c r="AA76" i="13"/>
  <c r="E14" i="6"/>
  <c r="I104" i="6"/>
  <c r="K104" i="6"/>
  <c r="J104" i="6"/>
  <c r="V37" i="13"/>
  <c r="L50" i="6"/>
  <c r="AB38" i="13"/>
  <c r="T14" i="6"/>
  <c r="L70" i="6" s="1"/>
  <c r="O87" i="6"/>
  <c r="Q87" i="6"/>
  <c r="P87" i="6"/>
  <c r="Q76" i="8"/>
  <c r="U75" i="8"/>
  <c r="Y76" i="8"/>
  <c r="N50" i="6"/>
  <c r="W38" i="13"/>
  <c r="O49" i="6"/>
  <c r="W38" i="11"/>
  <c r="O12" i="6"/>
  <c r="W38" i="9"/>
  <c r="W76" i="9"/>
  <c r="AB76" i="9"/>
  <c r="AC76" i="9"/>
  <c r="T76" i="9"/>
  <c r="Y76" i="9"/>
  <c r="AA58" i="9"/>
  <c r="AA76" i="9"/>
  <c r="X75" i="9"/>
  <c r="X58" i="9"/>
  <c r="E68" i="6"/>
  <c r="F68" i="6"/>
  <c r="G68" i="6"/>
  <c r="H68" i="6"/>
  <c r="U76" i="8"/>
  <c r="K70" i="6"/>
  <c r="M70" i="6"/>
  <c r="X70" i="6"/>
  <c r="W70" i="6"/>
  <c r="V38" i="13"/>
  <c r="M50" i="6"/>
  <c r="X76" i="9"/>
  <c r="AB58" i="1"/>
  <c r="AC58" i="1"/>
  <c r="AD58" i="1"/>
  <c r="AE76" i="8"/>
  <c r="AB58" i="8"/>
  <c r="AB76" i="8"/>
  <c r="W51" i="1"/>
  <c r="W58" i="1"/>
  <c r="U70" i="1"/>
  <c r="U62" i="1"/>
  <c r="W64" i="1"/>
  <c r="Z73" i="1"/>
  <c r="U48" i="1"/>
  <c r="U49" i="1"/>
  <c r="U53" i="1"/>
  <c r="U57" i="1"/>
  <c r="U58" i="1" s="1"/>
  <c r="U45" i="1"/>
  <c r="Y58" i="1"/>
  <c r="Q58" i="1"/>
  <c r="V55" i="1"/>
  <c r="V58" i="1" s="1"/>
  <c r="U56" i="1"/>
  <c r="P58" i="1"/>
  <c r="X42" i="1"/>
  <c r="X58" i="1" s="1"/>
  <c r="X47" i="1"/>
  <c r="U50" i="1"/>
  <c r="R58" i="1"/>
  <c r="Z58" i="1"/>
  <c r="S58" i="1"/>
  <c r="Q75" i="3"/>
  <c r="X74" i="3"/>
  <c r="X75" i="3" s="1"/>
  <c r="I84" i="6"/>
  <c r="J84" i="6"/>
  <c r="D52" i="6"/>
  <c r="AA96" i="6"/>
  <c r="D87" i="6"/>
  <c r="H70" i="6"/>
  <c r="V104" i="6"/>
  <c r="H87" i="6"/>
  <c r="D102" i="6"/>
  <c r="G52" i="6"/>
  <c r="H82" i="6"/>
  <c r="K84" i="6"/>
  <c r="F87" i="6"/>
  <c r="AB68" i="6"/>
  <c r="F79" i="6"/>
  <c r="H79" i="6"/>
  <c r="F69" i="6"/>
  <c r="G69" i="6"/>
  <c r="J97" i="6"/>
  <c r="D103" i="6"/>
  <c r="Z64" i="3"/>
  <c r="Z75" i="3" s="1"/>
  <c r="U44" i="3"/>
  <c r="W46" i="3"/>
  <c r="AB75" i="3"/>
  <c r="AD58" i="3"/>
  <c r="U48" i="3"/>
  <c r="AC75" i="3"/>
  <c r="U61" i="3"/>
  <c r="Z47" i="3"/>
  <c r="Z58" i="3"/>
  <c r="U52" i="3"/>
  <c r="AD75" i="3"/>
  <c r="AD76" i="3" s="1"/>
  <c r="U69" i="3"/>
  <c r="AB58" i="3"/>
  <c r="W59" i="3"/>
  <c r="W75" i="3" s="1"/>
  <c r="AA75" i="3"/>
  <c r="AE75" i="3"/>
  <c r="R75" i="3"/>
  <c r="T75" i="3"/>
  <c r="U66" i="3"/>
  <c r="Y75" i="3"/>
  <c r="S61" i="3"/>
  <c r="S75" i="3" s="1"/>
  <c r="U63" i="3"/>
  <c r="U67" i="3"/>
  <c r="V75" i="3"/>
  <c r="U68" i="3"/>
  <c r="T58" i="3"/>
  <c r="U49" i="3"/>
  <c r="U53" i="3"/>
  <c r="U57" i="3"/>
  <c r="S42" i="3"/>
  <c r="S58" i="3"/>
  <c r="U42" i="3"/>
  <c r="Y58" i="3"/>
  <c r="U50" i="3"/>
  <c r="X51" i="3"/>
  <c r="X58" i="3" s="1"/>
  <c r="Q58" i="3"/>
  <c r="AC20" i="3"/>
  <c r="V58" i="3"/>
  <c r="AD20" i="3"/>
  <c r="W58" i="3"/>
  <c r="AA58" i="3"/>
  <c r="AE58" i="3"/>
  <c r="AC76" i="3"/>
  <c r="S98" i="6"/>
  <c r="T98" i="6"/>
  <c r="L8" i="6"/>
  <c r="O26" i="6"/>
  <c r="L26" i="6"/>
  <c r="M8" i="6"/>
  <c r="M26" i="6"/>
  <c r="P75" i="3"/>
  <c r="P58" i="3"/>
  <c r="N26" i="6"/>
  <c r="O45" i="6"/>
  <c r="T20" i="2"/>
  <c r="T37" i="1"/>
  <c r="O46" i="6" s="1"/>
  <c r="N28" i="6"/>
  <c r="O28" i="6"/>
  <c r="N29" i="6"/>
  <c r="O29" i="6"/>
  <c r="AB75" i="2"/>
  <c r="AB76" i="2"/>
  <c r="AC75" i="2"/>
  <c r="AC76" i="2"/>
  <c r="AD75" i="2"/>
  <c r="AD58" i="2"/>
  <c r="AA58" i="2"/>
  <c r="AA76" i="2"/>
  <c r="AE58" i="2"/>
  <c r="AE76" i="2"/>
  <c r="P58" i="2"/>
  <c r="P76" i="2"/>
  <c r="Y58" i="2"/>
  <c r="Z71" i="2"/>
  <c r="Z75" i="2" s="1"/>
  <c r="Z76" i="2" s="1"/>
  <c r="U47" i="2"/>
  <c r="T75" i="2"/>
  <c r="Q58" i="2"/>
  <c r="Y75" i="2"/>
  <c r="P75" i="2"/>
  <c r="U64" i="2"/>
  <c r="R58" i="2"/>
  <c r="W45" i="2"/>
  <c r="W58" i="2" s="1"/>
  <c r="Z50" i="2"/>
  <c r="Z58" i="2"/>
  <c r="U51" i="2"/>
  <c r="U55" i="2"/>
  <c r="Q75" i="2"/>
  <c r="V75" i="2"/>
  <c r="U73" i="2"/>
  <c r="T58" i="2"/>
  <c r="R75" i="2"/>
  <c r="W75" i="2"/>
  <c r="U68" i="2"/>
  <c r="V58" i="2"/>
  <c r="U44" i="2"/>
  <c r="U48" i="2"/>
  <c r="X53" i="2"/>
  <c r="U56" i="2"/>
  <c r="S75" i="2"/>
  <c r="U65" i="2"/>
  <c r="U69" i="2"/>
  <c r="U74" i="2"/>
  <c r="X46" i="2"/>
  <c r="U49" i="2"/>
  <c r="X63" i="2"/>
  <c r="X75" i="2"/>
  <c r="U66" i="2"/>
  <c r="Z65" i="1"/>
  <c r="Z75" i="1" s="1"/>
  <c r="Z76" i="1" s="1"/>
  <c r="U68" i="1"/>
  <c r="U67" i="1"/>
  <c r="X75" i="1"/>
  <c r="X76" i="1"/>
  <c r="T75" i="1"/>
  <c r="AB76" i="1"/>
  <c r="AC75" i="1"/>
  <c r="AC76" i="1"/>
  <c r="W75" i="1"/>
  <c r="W76" i="1" s="1"/>
  <c r="Q75" i="1"/>
  <c r="Q76" i="1"/>
  <c r="R75" i="1"/>
  <c r="R76" i="1" s="1"/>
  <c r="AD75" i="1"/>
  <c r="AD76" i="1"/>
  <c r="V60" i="1"/>
  <c r="V75" i="1" s="1"/>
  <c r="V76" i="1" s="1"/>
  <c r="S75" i="1"/>
  <c r="S76" i="1" s="1"/>
  <c r="Y75" i="1"/>
  <c r="Y76" i="1"/>
  <c r="AA75" i="1"/>
  <c r="AA76" i="1" s="1"/>
  <c r="AE75" i="1"/>
  <c r="P75" i="1"/>
  <c r="U59" i="1"/>
  <c r="P76" i="1"/>
  <c r="Y76" i="3"/>
  <c r="AA76" i="3"/>
  <c r="X76" i="3"/>
  <c r="W76" i="3"/>
  <c r="AB76" i="3"/>
  <c r="Q76" i="3"/>
  <c r="P76" i="3"/>
  <c r="AE76" i="3"/>
  <c r="U75" i="3"/>
  <c r="T76" i="3"/>
  <c r="Z76" i="3"/>
  <c r="S76" i="3"/>
  <c r="V76" i="3"/>
  <c r="U58" i="3"/>
  <c r="N34" i="6"/>
  <c r="T38" i="2"/>
  <c r="N9" i="6"/>
  <c r="O9" i="6"/>
  <c r="N46" i="6"/>
  <c r="AD76" i="2"/>
  <c r="T76" i="2"/>
  <c r="Y76" i="2"/>
  <c r="R76" i="2"/>
  <c r="V76" i="2"/>
  <c r="Q76" i="2"/>
  <c r="W76" i="2"/>
  <c r="U75" i="2"/>
  <c r="U58" i="2"/>
  <c r="U76" i="2" s="1"/>
  <c r="X58" i="2"/>
  <c r="X76" i="2" s="1"/>
  <c r="S58" i="2"/>
  <c r="S76" i="2"/>
  <c r="U75" i="1"/>
  <c r="U76" i="1"/>
  <c r="U76" i="3"/>
  <c r="U52" i="10"/>
  <c r="X49" i="10"/>
  <c r="U44" i="10"/>
  <c r="U56" i="10"/>
  <c r="S59" i="10"/>
  <c r="S75" i="10" s="1"/>
  <c r="U61" i="10"/>
  <c r="U69" i="10"/>
  <c r="Z68" i="10"/>
  <c r="U66" i="10"/>
  <c r="U74" i="10"/>
  <c r="U59" i="10"/>
  <c r="Y59" i="10"/>
  <c r="U63" i="10"/>
  <c r="U75" i="10" s="1"/>
  <c r="X72" i="10"/>
  <c r="X42" i="10"/>
  <c r="W47" i="10"/>
  <c r="U57" i="10"/>
  <c r="U42" i="10"/>
  <c r="U54" i="10"/>
  <c r="X66" i="5"/>
  <c r="Z68" i="5"/>
  <c r="U73" i="5"/>
  <c r="U53" i="5"/>
  <c r="U57" i="5"/>
  <c r="AE75" i="5"/>
  <c r="U48" i="5"/>
  <c r="U52" i="5"/>
  <c r="U45" i="5"/>
  <c r="U61" i="5"/>
  <c r="Z64" i="5"/>
  <c r="X59" i="5"/>
  <c r="U70" i="5"/>
  <c r="U59" i="5"/>
  <c r="U46" i="5"/>
  <c r="U54" i="5"/>
  <c r="U43" i="5"/>
  <c r="U55" i="5"/>
  <c r="X53" i="4"/>
  <c r="Q58" i="4"/>
  <c r="AB58" i="4"/>
  <c r="AB76" i="4" s="1"/>
  <c r="AA75" i="4"/>
  <c r="AE75" i="4"/>
  <c r="U56" i="4"/>
  <c r="AC58" i="4"/>
  <c r="AC76" i="4" s="1"/>
  <c r="U44" i="4"/>
  <c r="AB75" i="4"/>
  <c r="R75" i="4"/>
  <c r="AC75" i="4"/>
  <c r="S42" i="4"/>
  <c r="Z51" i="4"/>
  <c r="Z58" i="4" s="1"/>
  <c r="Z76" i="4" s="1"/>
  <c r="AD75" i="4"/>
  <c r="W75" i="4"/>
  <c r="U65" i="4"/>
  <c r="U69" i="4"/>
  <c r="U73" i="4"/>
  <c r="T75" i="4"/>
  <c r="V61" i="4"/>
  <c r="V75" i="4"/>
  <c r="U62" i="4"/>
  <c r="U66" i="4"/>
  <c r="U70" i="4"/>
  <c r="U59" i="4"/>
  <c r="U75" i="4" s="1"/>
  <c r="Y59" i="4"/>
  <c r="Y75" i="4" s="1"/>
  <c r="X64" i="4"/>
  <c r="X75" i="4"/>
  <c r="U71" i="4"/>
  <c r="S75" i="4"/>
  <c r="Z75" i="4"/>
  <c r="U72" i="4"/>
  <c r="T58" i="4"/>
  <c r="T76" i="4" s="1"/>
  <c r="U45" i="4"/>
  <c r="U49" i="4"/>
  <c r="Y58" i="4"/>
  <c r="U46" i="4"/>
  <c r="X47" i="4"/>
  <c r="X58" i="4" s="1"/>
  <c r="X76" i="4" s="1"/>
  <c r="U54" i="4"/>
  <c r="W58" i="4"/>
  <c r="AA58" i="4"/>
  <c r="AE58" i="4"/>
  <c r="AE76" i="4"/>
  <c r="V58" i="4"/>
  <c r="AD58" i="4"/>
  <c r="W76" i="4"/>
  <c r="AA76" i="4"/>
  <c r="AD76" i="4"/>
  <c r="U58" i="4"/>
  <c r="V76" i="4"/>
  <c r="Z97" i="6"/>
  <c r="AD75" i="10"/>
  <c r="AB75" i="10"/>
  <c r="Q75" i="10"/>
  <c r="AE75" i="10"/>
  <c r="AA75" i="10"/>
  <c r="AA76" i="10"/>
  <c r="W75" i="10"/>
  <c r="X75" i="10"/>
  <c r="AC75" i="10"/>
  <c r="AC76" i="10"/>
  <c r="Z75" i="10"/>
  <c r="U65" i="10"/>
  <c r="V75" i="10"/>
  <c r="P75" i="10"/>
  <c r="R75" i="10"/>
  <c r="Y75" i="10"/>
  <c r="T58" i="10"/>
  <c r="Q58" i="5"/>
  <c r="AD58" i="5"/>
  <c r="T58" i="5"/>
  <c r="T76" i="5" s="1"/>
  <c r="R58" i="10"/>
  <c r="W58" i="10"/>
  <c r="W76" i="10" s="1"/>
  <c r="X58" i="10"/>
  <c r="Q58" i="10"/>
  <c r="AB58" i="10"/>
  <c r="AB76" i="10" s="1"/>
  <c r="V58" i="10"/>
  <c r="S58" i="10"/>
  <c r="Z43" i="10"/>
  <c r="P58" i="10"/>
  <c r="X75" i="5"/>
  <c r="U74" i="5"/>
  <c r="Y75" i="5"/>
  <c r="U72" i="5"/>
  <c r="Z75" i="5"/>
  <c r="V75" i="5"/>
  <c r="U67" i="5"/>
  <c r="U75" i="5"/>
  <c r="Q75" i="5"/>
  <c r="Q76" i="5" s="1"/>
  <c r="S75" i="5"/>
  <c r="P75" i="5"/>
  <c r="W75" i="5"/>
  <c r="AE76" i="5"/>
  <c r="R75" i="5"/>
  <c r="AA76" i="5"/>
  <c r="AD76" i="5"/>
  <c r="X58" i="5"/>
  <c r="X76" i="5" s="1"/>
  <c r="R58" i="5"/>
  <c r="R76" i="5" s="1"/>
  <c r="W58" i="5"/>
  <c r="U49" i="5"/>
  <c r="Z58" i="5"/>
  <c r="Y58" i="5"/>
  <c r="U58" i="5"/>
  <c r="U76" i="5" s="1"/>
  <c r="V58" i="5"/>
  <c r="V76" i="5" s="1"/>
  <c r="P58" i="5"/>
  <c r="S58" i="5"/>
  <c r="S76" i="5" s="1"/>
  <c r="X76" i="10"/>
  <c r="V76" i="10"/>
  <c r="S76" i="10"/>
  <c r="T76" i="10"/>
  <c r="R76" i="10"/>
  <c r="Q76" i="10"/>
  <c r="P76" i="10"/>
  <c r="Y76" i="5"/>
  <c r="Z76" i="5"/>
  <c r="W76" i="5"/>
  <c r="P76" i="5"/>
  <c r="AI46" i="6"/>
  <c r="AR26" i="6"/>
  <c r="AS28" i="6"/>
  <c r="AQ14" i="6"/>
  <c r="AV41" i="6"/>
  <c r="AL6" i="6"/>
  <c r="AK13" i="6"/>
  <c r="AM5" i="6"/>
  <c r="AG12" i="6"/>
  <c r="AH32" i="6"/>
  <c r="AT32" i="6"/>
  <c r="AG24" i="6"/>
  <c r="AP42" i="6"/>
  <c r="AU9" i="6"/>
  <c r="AN30" i="6"/>
  <c r="AO31" i="6"/>
  <c r="AH5" i="6"/>
  <c r="AO49" i="6"/>
  <c r="AG32" i="6"/>
  <c r="AR50" i="6"/>
  <c r="AH9" i="6"/>
  <c r="AE45" i="6"/>
  <c r="AO42" i="6"/>
  <c r="BA27" i="6"/>
  <c r="AF43" i="6"/>
  <c r="AH26" i="6"/>
  <c r="AW28" i="6"/>
  <c r="AZ44" i="6"/>
  <c r="AU47" i="6"/>
  <c r="AV14" i="6"/>
  <c r="AW46" i="6"/>
  <c r="AK24" i="6"/>
  <c r="AK23" i="6"/>
  <c r="AZ32" i="6"/>
  <c r="AP48" i="6"/>
  <c r="AN31" i="6"/>
  <c r="AJ23" i="6"/>
  <c r="AF48" i="6"/>
  <c r="AS48" i="6"/>
  <c r="AP47" i="6"/>
  <c r="AS11" i="6"/>
  <c r="BA46" i="6"/>
  <c r="AW24" i="6"/>
  <c r="AR49" i="6"/>
  <c r="AR28" i="6"/>
  <c r="AV44" i="6"/>
  <c r="AW41" i="6"/>
  <c r="AV43" i="6"/>
  <c r="AE32" i="6"/>
  <c r="AP46" i="6"/>
  <c r="AH13" i="6"/>
  <c r="AF44" i="6"/>
  <c r="AY27" i="6"/>
  <c r="AU41" i="6"/>
  <c r="AI44" i="6"/>
  <c r="AF14" i="6"/>
  <c r="AS45" i="6"/>
  <c r="AR32" i="6"/>
  <c r="AX50" i="6"/>
  <c r="BA43" i="6"/>
  <c r="AZ42" i="6"/>
  <c r="AG49" i="6"/>
  <c r="AH42" i="6"/>
  <c r="AJ9" i="6"/>
  <c r="AL46" i="6"/>
  <c r="AK11" i="6"/>
  <c r="AJ10" i="6"/>
  <c r="AG46" i="6"/>
  <c r="AM32" i="6"/>
  <c r="AY42" i="6"/>
  <c r="AS14" i="6"/>
  <c r="AP9" i="6"/>
  <c r="AO48" i="6"/>
  <c r="AJ48" i="6"/>
  <c r="AS42" i="6"/>
  <c r="BA24" i="6"/>
  <c r="AY48" i="6"/>
  <c r="AO5" i="6"/>
  <c r="AJ25" i="6"/>
  <c r="AJ42" i="6"/>
  <c r="AK50" i="6"/>
  <c r="AW29" i="6"/>
  <c r="AF10" i="6"/>
  <c r="AY44" i="6"/>
  <c r="AQ12" i="6"/>
  <c r="AH24" i="6"/>
  <c r="AQ44" i="6"/>
  <c r="AG29" i="6"/>
  <c r="AG14" i="6"/>
  <c r="AO30" i="6"/>
  <c r="AZ9" i="6"/>
  <c r="AW5" i="6"/>
  <c r="AQ30" i="6"/>
  <c r="AM10" i="6"/>
  <c r="AG23" i="6"/>
  <c r="AL26" i="6"/>
  <c r="AG13" i="6"/>
  <c r="AV50" i="6"/>
  <c r="AZ26" i="6"/>
  <c r="AL32" i="6"/>
  <c r="AY7" i="6"/>
  <c r="AQ31" i="6"/>
  <c r="AG26" i="6"/>
  <c r="AV28" i="6"/>
  <c r="AL11" i="6"/>
  <c r="AS27" i="6"/>
  <c r="AR11" i="6"/>
  <c r="AH27" i="6"/>
  <c r="AU44" i="6"/>
  <c r="AP41" i="6"/>
  <c r="AE31" i="6"/>
  <c r="AS47" i="6"/>
  <c r="AS41" i="6"/>
  <c r="AX32" i="6"/>
  <c r="AL42" i="6"/>
  <c r="AP24" i="6"/>
  <c r="AI42" i="6"/>
  <c r="AF31" i="6"/>
  <c r="AU14" i="6"/>
  <c r="AZ46" i="6"/>
  <c r="AT10" i="6"/>
  <c r="AT7" i="6"/>
  <c r="AU10" i="6"/>
  <c r="AE29" i="6"/>
  <c r="AT41" i="6"/>
  <c r="AS49" i="6"/>
  <c r="AM6" i="6"/>
  <c r="AI49" i="6"/>
  <c r="AK30" i="6"/>
  <c r="AP31" i="6"/>
  <c r="AI10" i="6"/>
  <c r="AH11" i="6"/>
  <c r="AW7" i="6"/>
  <c r="AY43" i="6"/>
  <c r="AH49" i="6"/>
  <c r="AF29" i="6"/>
  <c r="AV6" i="6"/>
  <c r="AK45" i="6"/>
  <c r="AQ9" i="6"/>
  <c r="AN32" i="6"/>
  <c r="AK32" i="6"/>
  <c r="AP28" i="6"/>
  <c r="AI48" i="6"/>
  <c r="AZ45" i="6"/>
  <c r="AS9" i="6"/>
  <c r="AX29" i="6"/>
  <c r="AQ28" i="6"/>
  <c r="AY41" i="6"/>
  <c r="AR30" i="6"/>
  <c r="AU45" i="6"/>
  <c r="AW8" i="6"/>
  <c r="AN41" i="6"/>
  <c r="AV45" i="6"/>
  <c r="AG43" i="6"/>
  <c r="AE41" i="6"/>
  <c r="AH45" i="6"/>
  <c r="AH41" i="6"/>
  <c r="AK43" i="6"/>
  <c r="AF25" i="6"/>
  <c r="AK12" i="6"/>
  <c r="AQ46" i="6"/>
  <c r="AJ8" i="6"/>
  <c r="BA31" i="6"/>
  <c r="AH10" i="6"/>
  <c r="AE25" i="6"/>
  <c r="AK6" i="6"/>
  <c r="AU28" i="6"/>
  <c r="AO7" i="6"/>
  <c r="AJ7" i="6"/>
  <c r="AH44" i="6"/>
  <c r="AU29" i="6"/>
  <c r="AZ8" i="6"/>
  <c r="AL14" i="6"/>
  <c r="AO50" i="6"/>
  <c r="AH50" i="6"/>
  <c r="AG44" i="6"/>
  <c r="AV46" i="6"/>
  <c r="AK25" i="6"/>
  <c r="AZ28" i="6"/>
  <c r="AP27" i="6"/>
  <c r="AM30" i="6"/>
  <c r="AW23" i="6"/>
  <c r="AJ47" i="6"/>
  <c r="AZ48" i="6"/>
  <c r="AT25" i="6"/>
  <c r="AZ12" i="6"/>
  <c r="AW10" i="6"/>
  <c r="AX23" i="6"/>
  <c r="AN46" i="6"/>
  <c r="AX5" i="6"/>
  <c r="AQ49" i="6"/>
  <c r="AS5" i="6"/>
  <c r="AO14" i="6"/>
  <c r="AW43" i="6"/>
  <c r="AO29" i="6"/>
  <c r="AP11" i="6"/>
  <c r="AF47" i="6"/>
  <c r="AL29" i="6"/>
  <c r="AJ12" i="6"/>
  <c r="AH25" i="6"/>
  <c r="AU8" i="6"/>
  <c r="AN5" i="6"/>
  <c r="AG6" i="6"/>
  <c r="AW32" i="6"/>
  <c r="AE12" i="6"/>
  <c r="AM26" i="6"/>
  <c r="BA44" i="6"/>
  <c r="AG42" i="6"/>
  <c r="AY25" i="6"/>
  <c r="AM23" i="6"/>
  <c r="AO6" i="6"/>
  <c r="AQ41" i="6"/>
  <c r="AO32" i="6"/>
  <c r="AT26" i="6"/>
  <c r="AK27" i="6"/>
  <c r="AP45" i="6"/>
  <c r="AR14" i="6"/>
  <c r="AJ46" i="6"/>
  <c r="AR46" i="6"/>
  <c r="AO44" i="6"/>
  <c r="AW49" i="6"/>
  <c r="AM44" i="6"/>
  <c r="AJ13" i="6"/>
  <c r="AQ10" i="6"/>
  <c r="AF50" i="6"/>
  <c r="AI25" i="6"/>
  <c r="AF11" i="6"/>
  <c r="AQ27" i="6"/>
  <c r="AJ5" i="6"/>
  <c r="AJ44" i="6"/>
  <c r="AI43" i="6"/>
  <c r="AT6" i="6"/>
  <c r="BA8" i="6"/>
  <c r="AJ43" i="6"/>
  <c r="AF12" i="6"/>
  <c r="AP26" i="6"/>
  <c r="AN49" i="6"/>
  <c r="AU46" i="6"/>
  <c r="AW48" i="6"/>
  <c r="AE8" i="6"/>
  <c r="AE48" i="6"/>
  <c r="AT23" i="6"/>
  <c r="AL10" i="6"/>
  <c r="AE11" i="6"/>
  <c r="AV27" i="6"/>
  <c r="AR44" i="6"/>
  <c r="AE43" i="6"/>
  <c r="AY10" i="6"/>
  <c r="AZ49" i="6"/>
  <c r="AE28" i="6"/>
  <c r="AL45" i="6"/>
  <c r="AV24" i="6"/>
  <c r="AZ14" i="6"/>
  <c r="AZ6" i="6"/>
  <c r="AZ30" i="6"/>
  <c r="AM43" i="6"/>
  <c r="AK28" i="6"/>
  <c r="AI24" i="6"/>
  <c r="AP44" i="6"/>
  <c r="BA29" i="6"/>
  <c r="AT29" i="6"/>
  <c r="AL47" i="6"/>
  <c r="AP49" i="6"/>
  <c r="AT9" i="6"/>
  <c r="AL5" i="6"/>
  <c r="AI5" i="6"/>
  <c r="AZ10" i="6"/>
  <c r="AI12" i="6"/>
  <c r="AI32" i="6"/>
  <c r="AF24" i="6"/>
  <c r="AN45" i="6"/>
  <c r="AW30" i="6"/>
  <c r="AX47" i="6"/>
  <c r="AM48" i="6"/>
  <c r="AT44" i="6"/>
  <c r="AU49" i="6"/>
  <c r="AM42" i="6"/>
  <c r="AQ43" i="6"/>
  <c r="AF49" i="6"/>
  <c r="AV48" i="6"/>
  <c r="AT31" i="6"/>
  <c r="AT43" i="6"/>
  <c r="AO23" i="6"/>
  <c r="AT30" i="6"/>
  <c r="AQ42" i="6"/>
  <c r="AH47" i="6"/>
  <c r="AN10" i="6"/>
  <c r="AJ50" i="6"/>
  <c r="AW31" i="6"/>
  <c r="AM9" i="6"/>
  <c r="AR42" i="6"/>
  <c r="AS25" i="6"/>
  <c r="AE30" i="6"/>
  <c r="AQ45" i="6"/>
  <c r="AP14" i="6"/>
  <c r="AX11" i="6"/>
  <c r="AJ27" i="6"/>
  <c r="AL48" i="6"/>
  <c r="AM45" i="6"/>
  <c r="AO9" i="6"/>
  <c r="AK14" i="6"/>
  <c r="AI7" i="6"/>
  <c r="AS10" i="6"/>
  <c r="AL12" i="6"/>
  <c r="AM50" i="6"/>
  <c r="AS31" i="6"/>
  <c r="AT14" i="6"/>
  <c r="AU31" i="6"/>
  <c r="AX43" i="6"/>
  <c r="BA45" i="6"/>
  <c r="AO41" i="6"/>
  <c r="AW13" i="6"/>
  <c r="AF9" i="6"/>
  <c r="AY45" i="6"/>
  <c r="AP7" i="6"/>
  <c r="AJ45" i="6"/>
  <c r="AI50" i="6"/>
  <c r="AV47" i="6"/>
  <c r="AO26" i="6"/>
  <c r="AL49" i="6"/>
  <c r="AQ47" i="6"/>
  <c r="AH7" i="6"/>
  <c r="AH28" i="6"/>
  <c r="AN23" i="6"/>
  <c r="AV42" i="6"/>
  <c r="AZ50" i="6"/>
  <c r="AF27" i="6"/>
  <c r="AZ27" i="6"/>
  <c r="BA41" i="6"/>
  <c r="AT12" i="6"/>
  <c r="AT13" i="6"/>
  <c r="AO46" i="6"/>
  <c r="AU42" i="6"/>
  <c r="AK47" i="6"/>
  <c r="AN27" i="6"/>
  <c r="AN8" i="6"/>
  <c r="AG25" i="6"/>
  <c r="BA6" i="6"/>
  <c r="AL13" i="6"/>
  <c r="AU26" i="6"/>
  <c r="AX48" i="6"/>
  <c r="AU27" i="6"/>
  <c r="AJ30" i="6"/>
  <c r="AN50" i="6"/>
  <c r="AL23" i="6"/>
  <c r="AW42" i="6"/>
  <c r="AF28" i="6"/>
  <c r="AI11" i="6"/>
  <c r="AF23" i="6"/>
  <c r="AW12" i="6"/>
  <c r="AQ24" i="6"/>
  <c r="AL44" i="6"/>
  <c r="AK42" i="6"/>
  <c r="AO25" i="6"/>
  <c r="AI9" i="6"/>
  <c r="AG28" i="6"/>
  <c r="AF32" i="6"/>
  <c r="AV29" i="6"/>
  <c r="AL27" i="6"/>
  <c r="AV9" i="6"/>
  <c r="AN26" i="6"/>
  <c r="AJ26" i="6"/>
  <c r="AL9" i="6"/>
  <c r="AO47" i="6"/>
  <c r="AT45" i="6"/>
  <c r="AV11" i="6"/>
  <c r="AX30" i="6"/>
  <c r="AV26" i="6"/>
  <c r="AL24" i="6"/>
  <c r="AX45" i="6"/>
  <c r="AT27" i="6"/>
  <c r="AX26" i="6"/>
  <c r="AX31" i="6"/>
  <c r="AX8" i="6"/>
  <c r="AZ24" i="6"/>
  <c r="AN42" i="6"/>
  <c r="AG50" i="6"/>
  <c r="AI47" i="6"/>
  <c r="AR12" i="6"/>
  <c r="AF6" i="6"/>
  <c r="AR13" i="6"/>
  <c r="AP12" i="6"/>
  <c r="AR7" i="6"/>
  <c r="AE49" i="6"/>
  <c r="BA26" i="6"/>
  <c r="AX41" i="6"/>
  <c r="AL41" i="6"/>
  <c r="AY49" i="6"/>
  <c r="AV10" i="6"/>
  <c r="AS46" i="6"/>
  <c r="AZ43" i="6"/>
  <c r="AI23" i="6"/>
  <c r="AR45" i="6"/>
  <c r="AF46" i="6"/>
  <c r="AO27" i="6"/>
  <c r="AZ25" i="6"/>
  <c r="AE42" i="6"/>
  <c r="AG8" i="6"/>
  <c r="AO43" i="6"/>
  <c r="AJ29" i="6"/>
  <c r="AJ11" i="6"/>
  <c r="AO11" i="6"/>
  <c r="AY26" i="6"/>
  <c r="AN43" i="6"/>
  <c r="AU32" i="6"/>
  <c r="AS29" i="6"/>
  <c r="AO13" i="6"/>
  <c r="AX27" i="6"/>
  <c r="AJ24" i="6"/>
  <c r="AV7" i="6"/>
  <c r="BA42" i="6"/>
  <c r="AU6" i="6"/>
  <c r="AP32" i="6"/>
  <c r="AL25" i="6"/>
  <c r="AL50" i="6"/>
  <c r="AH43" i="6"/>
  <c r="AK31" i="6"/>
  <c r="AI31" i="6"/>
  <c r="AH46" i="6"/>
  <c r="AH29" i="6"/>
  <c r="AK49" i="6"/>
  <c r="AG11" i="6"/>
  <c r="AE24" i="6"/>
  <c r="AP13" i="6"/>
  <c r="AR27" i="6"/>
  <c r="AG45" i="6"/>
  <c r="AY46" i="6"/>
  <c r="AH48" i="6"/>
  <c r="AN47" i="6"/>
  <c r="BA11" i="6"/>
  <c r="AU24" i="6"/>
  <c r="AY5" i="6"/>
  <c r="AW9" i="6"/>
  <c r="AW6" i="6"/>
  <c r="AF42" i="6"/>
  <c r="AN29" i="6"/>
  <c r="AK46" i="6"/>
  <c r="AE27" i="6"/>
  <c r="AF41" i="6"/>
  <c r="AW27" i="6"/>
  <c r="AY47" i="6"/>
  <c r="AF45" i="6"/>
  <c r="AR43" i="6"/>
  <c r="AE9" i="6"/>
  <c r="AS26" i="6"/>
  <c r="AV8" i="6"/>
  <c r="AS24" i="6"/>
  <c r="AN28" i="6"/>
  <c r="AH8" i="6"/>
  <c r="AU30" i="6"/>
  <c r="AO24" i="6"/>
  <c r="AV32" i="6"/>
  <c r="AI30" i="6"/>
  <c r="AK29" i="6"/>
  <c r="AY12" i="6"/>
  <c r="AI28" i="6"/>
  <c r="AI41" i="6"/>
  <c r="AZ41" i="6"/>
  <c r="AU48" i="6"/>
  <c r="AL30" i="6"/>
  <c r="AJ28" i="6"/>
  <c r="AR48" i="6"/>
  <c r="AY23" i="6"/>
  <c r="AX25" i="6"/>
  <c r="AG47" i="6"/>
  <c r="AT5" i="6"/>
  <c r="AR47" i="6"/>
  <c r="AH31" i="6"/>
  <c r="AX9" i="6"/>
  <c r="AS7" i="6"/>
  <c r="AT47" i="6"/>
  <c r="AU50" i="6"/>
  <c r="AI29" i="6"/>
  <c r="AV25" i="6"/>
  <c r="AP23" i="6"/>
  <c r="AF5" i="6"/>
  <c r="AV49" i="6"/>
  <c r="AQ29" i="6"/>
  <c r="AI13" i="6"/>
  <c r="AX28" i="6"/>
  <c r="AM31" i="6"/>
  <c r="AX12" i="6"/>
  <c r="AM46" i="6"/>
  <c r="AR25" i="6"/>
  <c r="AJ41" i="6"/>
  <c r="AM41" i="6"/>
  <c r="AY28" i="6"/>
  <c r="AP5" i="6"/>
  <c r="AE13" i="6"/>
  <c r="AO8" i="6"/>
  <c r="AT46" i="6"/>
  <c r="AL28" i="6"/>
  <c r="AE46" i="6"/>
  <c r="AF13" i="6"/>
  <c r="AN9" i="6"/>
  <c r="BA25" i="6"/>
  <c r="AT28" i="6"/>
  <c r="AU12" i="6"/>
  <c r="AQ32" i="6"/>
  <c r="AT50" i="6"/>
  <c r="AN48" i="6"/>
  <c r="AG48" i="6"/>
  <c r="AR31" i="6"/>
  <c r="AK10" i="6"/>
  <c r="AG5" i="6"/>
  <c r="AY9" i="6"/>
  <c r="AW25" i="6"/>
  <c r="AK41" i="6"/>
  <c r="AJ49" i="6"/>
  <c r="AK9" i="6"/>
  <c r="AP30" i="6"/>
  <c r="AM24" i="6"/>
  <c r="AF26" i="6"/>
  <c r="AO28" i="6"/>
  <c r="AF8" i="6"/>
  <c r="AS13" i="6"/>
  <c r="AI45" i="6"/>
  <c r="AR41" i="6"/>
  <c r="AQ6" i="6"/>
  <c r="AT48" i="6"/>
  <c r="AS44" i="6"/>
  <c r="AO45" i="6"/>
  <c r="AZ47" i="6"/>
  <c r="AP25" i="6"/>
  <c r="AQ13" i="6"/>
  <c r="AW45" i="6"/>
  <c r="AG31" i="6"/>
  <c r="AR5" i="6"/>
  <c r="AS30" i="6"/>
  <c r="AX49" i="6"/>
  <c r="AS43" i="6"/>
  <c r="AM8" i="6"/>
  <c r="AX13" i="6"/>
  <c r="AG9" i="6"/>
  <c r="AR10" i="6"/>
  <c r="AS50" i="6"/>
  <c r="AP8" i="6"/>
  <c r="AS8" i="6"/>
  <c r="AH23" i="6"/>
  <c r="AI8" i="6"/>
  <c r="AP6" i="6"/>
  <c r="AW26" i="6"/>
  <c r="AS6" i="6"/>
  <c r="AI27" i="6"/>
  <c r="AS12" i="6"/>
  <c r="AH30" i="6"/>
  <c r="AU11" i="6"/>
  <c r="AY8" i="6"/>
  <c r="AM28" i="6"/>
  <c r="AW47" i="6"/>
  <c r="AN6" i="6"/>
  <c r="AJ6" i="6"/>
  <c r="AX10" i="6"/>
  <c r="AG27" i="6"/>
  <c r="BA7" i="6"/>
  <c r="AX46" i="6"/>
  <c r="AK48" i="6"/>
  <c r="AG41" i="6"/>
  <c r="AM49" i="6"/>
  <c r="AQ25" i="6"/>
  <c r="AN44" i="6"/>
  <c r="AR29" i="6"/>
  <c r="AK26" i="6"/>
  <c r="AO12" i="6"/>
  <c r="AR8" i="6"/>
  <c r="AQ26" i="6"/>
  <c r="AZ7" i="6"/>
  <c r="AJ32" i="6"/>
  <c r="AK44" i="6"/>
  <c r="BA9" i="6"/>
  <c r="BA47" i="6"/>
  <c r="AY30" i="6"/>
  <c r="AT49" i="6"/>
  <c r="AG30" i="6"/>
  <c r="AR9" i="6"/>
  <c r="AE44" i="6"/>
  <c r="AT42" i="6"/>
  <c r="AR6" i="6"/>
  <c r="AF30" i="6"/>
  <c r="AP43" i="6"/>
  <c r="AU13" i="6"/>
  <c r="AV30" i="6"/>
  <c r="AI6" i="6"/>
  <c r="AL31" i="6"/>
  <c r="AQ48" i="6"/>
  <c r="AE26" i="6"/>
  <c r="AE10" i="6"/>
  <c r="AE5" i="6"/>
  <c r="AJ31" i="6"/>
  <c r="AX44" i="6"/>
  <c r="AM29" i="6"/>
  <c r="BA12" i="6"/>
  <c r="AX14" i="6"/>
  <c r="BA30" i="6"/>
  <c r="AU25" i="6"/>
  <c r="AT11" i="6"/>
  <c r="AQ8" i="6"/>
  <c r="AR24" i="6"/>
  <c r="AG10" i="6"/>
  <c r="AW44" i="6"/>
  <c r="AM27" i="6"/>
  <c r="AH6" i="6"/>
  <c r="AV12" i="6"/>
  <c r="AT8" i="6"/>
  <c r="AL43" i="6"/>
  <c r="AS32" i="6"/>
  <c r="AQ50" i="6"/>
  <c r="AE50" i="6"/>
  <c r="AU43" i="6"/>
  <c r="AR23" i="6"/>
  <c r="AI26" i="6"/>
  <c r="BA32" i="6"/>
  <c r="AS23" i="6"/>
  <c r="AK5" i="6"/>
  <c r="AE23" i="6"/>
  <c r="BA48" i="6"/>
  <c r="AX7" i="6"/>
  <c r="AM47" i="6"/>
  <c r="AH12" i="6"/>
  <c r="AP50" i="6"/>
  <c r="AP29" i="6"/>
  <c r="AT24" i="6"/>
  <c r="AE14" i="6"/>
  <c r="AN24" i="6"/>
  <c r="AE47" i="6"/>
  <c r="AE6" i="6"/>
  <c r="AQ11" i="6"/>
  <c r="AN64" i="6" l="1"/>
  <c r="AO64" i="6"/>
  <c r="AM64" i="6"/>
  <c r="AL100" i="6"/>
  <c r="AK100" i="6"/>
  <c r="AJ100" i="6"/>
  <c r="AU101" i="6"/>
  <c r="AT101" i="6"/>
  <c r="AY63" i="6"/>
  <c r="AX63" i="6"/>
  <c r="AZ98" i="6"/>
  <c r="BA98" i="6"/>
  <c r="AG101" i="6"/>
  <c r="AH101" i="6"/>
  <c r="AI101" i="6"/>
  <c r="AT68" i="6"/>
  <c r="AU68" i="6"/>
  <c r="AZ99" i="6"/>
  <c r="BA99" i="6"/>
  <c r="AN97" i="6"/>
  <c r="AO97" i="6"/>
  <c r="AM97" i="6"/>
  <c r="AZ81" i="6"/>
  <c r="BA81" i="6"/>
  <c r="AM52" i="6"/>
  <c r="AW68" i="6"/>
  <c r="AV68" i="6"/>
  <c r="AZ97" i="6"/>
  <c r="BA97" i="6"/>
  <c r="AW99" i="6"/>
  <c r="AV99" i="6"/>
  <c r="AZ85" i="6"/>
  <c r="BA85" i="6"/>
  <c r="AT98" i="6"/>
  <c r="AU98" i="6"/>
  <c r="AK85" i="6"/>
  <c r="AL85" i="6"/>
  <c r="AJ85" i="6"/>
  <c r="AN67" i="6"/>
  <c r="AM67" i="6"/>
  <c r="AO67" i="6"/>
  <c r="AW80" i="6"/>
  <c r="AV80" i="6"/>
  <c r="AE64" i="6"/>
  <c r="AF64" i="6"/>
  <c r="AD64" i="6"/>
  <c r="AT102" i="6"/>
  <c r="AU102" i="6"/>
  <c r="AL34" i="6"/>
  <c r="BA87" i="6"/>
  <c r="AZ87" i="6"/>
  <c r="AY66" i="6"/>
  <c r="AX66" i="6"/>
  <c r="BB97" i="6"/>
  <c r="BC97" i="6"/>
  <c r="AP64" i="6"/>
  <c r="AR64" i="6"/>
  <c r="AQ64" i="6"/>
  <c r="AR103" i="6"/>
  <c r="AP103" i="6"/>
  <c r="AQ103" i="6"/>
  <c r="AY99" i="6"/>
  <c r="AX99" i="6"/>
  <c r="AZ101" i="6"/>
  <c r="BA101" i="6"/>
  <c r="AY83" i="6"/>
  <c r="AX83" i="6"/>
  <c r="AI100" i="6"/>
  <c r="AH100" i="6"/>
  <c r="AG100" i="6"/>
  <c r="BA70" i="6"/>
  <c r="AZ70" i="6"/>
  <c r="AY85" i="6"/>
  <c r="AX85" i="6"/>
  <c r="BB99" i="6"/>
  <c r="BC99" i="6"/>
  <c r="AI63" i="6"/>
  <c r="AG63" i="6"/>
  <c r="AH63" i="6"/>
  <c r="BC95" i="6"/>
  <c r="BB95" i="6"/>
  <c r="AI83" i="6"/>
  <c r="AG83" i="6"/>
  <c r="AH83" i="6"/>
  <c r="AM87" i="6"/>
  <c r="AO87" i="6"/>
  <c r="AN87" i="6"/>
  <c r="AO34" i="6"/>
  <c r="AP97" i="6"/>
  <c r="AR97" i="6"/>
  <c r="AQ97" i="6"/>
  <c r="AH65" i="6"/>
  <c r="AI65" i="6"/>
  <c r="AG65" i="6"/>
  <c r="AG87" i="6"/>
  <c r="AI87" i="6"/>
  <c r="AH87" i="6"/>
  <c r="AL78" i="6"/>
  <c r="AJ78" i="6"/>
  <c r="AK78" i="6"/>
  <c r="AK64" i="6"/>
  <c r="AL64" i="6"/>
  <c r="AJ64" i="6"/>
  <c r="AZ68" i="6"/>
  <c r="BA68" i="6"/>
  <c r="BA102" i="6"/>
  <c r="AZ102" i="6"/>
  <c r="BC85" i="6"/>
  <c r="BB85" i="6"/>
  <c r="AL52" i="6"/>
  <c r="AX68" i="6"/>
  <c r="AY68" i="6"/>
  <c r="AU61" i="6"/>
  <c r="AT61" i="6"/>
  <c r="BC100" i="6"/>
  <c r="BB100" i="6"/>
  <c r="AJ62" i="6"/>
  <c r="AK62" i="6"/>
  <c r="AL62" i="6"/>
  <c r="AJ87" i="6"/>
  <c r="AK87" i="6"/>
  <c r="AL87" i="6"/>
  <c r="AF69" i="6"/>
  <c r="AD69" i="6"/>
  <c r="AE69" i="6"/>
  <c r="AE70" i="6"/>
  <c r="AF70" i="6"/>
  <c r="AD70" i="6"/>
  <c r="AE78" i="6"/>
  <c r="AD78" i="6"/>
  <c r="AF78" i="6"/>
  <c r="BA95" i="6"/>
  <c r="AZ95" i="6"/>
  <c r="AE34" i="6"/>
  <c r="AZ96" i="6"/>
  <c r="BA96" i="6"/>
  <c r="AQ100" i="6"/>
  <c r="AR100" i="6"/>
  <c r="AP100" i="6"/>
  <c r="AI81" i="6"/>
  <c r="AG81" i="6"/>
  <c r="AH81" i="6"/>
  <c r="BC67" i="6"/>
  <c r="BB67" i="6"/>
  <c r="AJ84" i="6"/>
  <c r="AL84" i="6"/>
  <c r="AK84" i="6"/>
  <c r="AR98" i="6"/>
  <c r="AP98" i="6"/>
  <c r="AQ98" i="6"/>
  <c r="AP52" i="6"/>
  <c r="AQ99" i="6"/>
  <c r="AP99" i="6"/>
  <c r="AR99" i="6"/>
  <c r="AV103" i="6"/>
  <c r="AW103" i="6"/>
  <c r="AY78" i="6"/>
  <c r="AX78" i="6"/>
  <c r="AT78" i="6"/>
  <c r="AU78" i="6"/>
  <c r="AJ70" i="6"/>
  <c r="AL70" i="6"/>
  <c r="AK70" i="6"/>
  <c r="AK34" i="6"/>
  <c r="BB63" i="6"/>
  <c r="BC63" i="6"/>
  <c r="AH61" i="6"/>
  <c r="AI61" i="6"/>
  <c r="AG61" i="6"/>
  <c r="BC101" i="6"/>
  <c r="BB101" i="6"/>
  <c r="AJ95" i="6"/>
  <c r="AK95" i="6"/>
  <c r="AL95" i="6"/>
  <c r="AT86" i="6"/>
  <c r="AU86" i="6"/>
  <c r="AX82" i="6"/>
  <c r="AY82" i="6"/>
  <c r="AD102" i="6"/>
  <c r="AF102" i="6"/>
  <c r="AE102" i="6"/>
  <c r="AW67" i="6"/>
  <c r="AV67" i="6"/>
  <c r="AU80" i="6"/>
  <c r="AT80" i="6"/>
  <c r="AR102" i="6"/>
  <c r="AP102" i="6"/>
  <c r="AQ102" i="6"/>
  <c r="AE84" i="6"/>
  <c r="AD84" i="6"/>
  <c r="AF84" i="6"/>
  <c r="AJ104" i="6"/>
  <c r="AK104" i="6"/>
  <c r="AL104" i="6"/>
  <c r="AR84" i="6"/>
  <c r="AQ84" i="6"/>
  <c r="AP84" i="6"/>
  <c r="AV82" i="6"/>
  <c r="AW82" i="6"/>
  <c r="AE68" i="6"/>
  <c r="AF68" i="6"/>
  <c r="AD68" i="6"/>
  <c r="AX64" i="6"/>
  <c r="AY64" i="6"/>
  <c r="AZ80" i="6"/>
  <c r="BA80" i="6"/>
  <c r="AH103" i="6"/>
  <c r="AG103" i="6"/>
  <c r="AI103" i="6"/>
  <c r="AW101" i="6"/>
  <c r="AV101" i="6"/>
  <c r="AF98" i="6"/>
  <c r="AE98" i="6"/>
  <c r="AD98" i="6"/>
  <c r="AL69" i="6"/>
  <c r="AJ69" i="6"/>
  <c r="AK69" i="6"/>
  <c r="AQ83" i="6"/>
  <c r="AR83" i="6"/>
  <c r="AP83" i="6"/>
  <c r="AD103" i="6"/>
  <c r="AF103" i="6"/>
  <c r="AE103" i="6"/>
  <c r="AH86" i="6"/>
  <c r="AI86" i="6"/>
  <c r="AG86" i="6"/>
  <c r="AF66" i="6"/>
  <c r="AE66" i="6"/>
  <c r="AD66" i="6"/>
  <c r="AW100" i="6"/>
  <c r="AV100" i="6"/>
  <c r="BB98" i="6"/>
  <c r="BC98" i="6"/>
  <c r="AH62" i="6"/>
  <c r="AI62" i="6"/>
  <c r="AG62" i="6"/>
  <c r="AY80" i="6"/>
  <c r="AX80" i="6"/>
  <c r="AV84" i="6"/>
  <c r="AW84" i="6"/>
  <c r="AF104" i="6"/>
  <c r="AE104" i="6"/>
  <c r="AD104" i="6"/>
  <c r="AJ102" i="6"/>
  <c r="AL102" i="6"/>
  <c r="AK102" i="6"/>
  <c r="AF80" i="6"/>
  <c r="AE80" i="6"/>
  <c r="AD80" i="6"/>
  <c r="AV61" i="6"/>
  <c r="AW61" i="6"/>
  <c r="AV65" i="6"/>
  <c r="AW65" i="6"/>
  <c r="BC87" i="6"/>
  <c r="BB87" i="6"/>
  <c r="AE87" i="6"/>
  <c r="AF87" i="6"/>
  <c r="AD87" i="6"/>
  <c r="AM68" i="6"/>
  <c r="AN68" i="6"/>
  <c r="AO68" i="6"/>
  <c r="AN81" i="6"/>
  <c r="AM81" i="6"/>
  <c r="AO81" i="6"/>
  <c r="AM65" i="6"/>
  <c r="AO65" i="6"/>
  <c r="AN65" i="6"/>
  <c r="AM70" i="6"/>
  <c r="AN70" i="6"/>
  <c r="AO70" i="6"/>
  <c r="AN98" i="6"/>
  <c r="AM98" i="6"/>
  <c r="AO98" i="6"/>
  <c r="AF34" i="6"/>
  <c r="AO83" i="6"/>
  <c r="AM83" i="6"/>
  <c r="AN83" i="6"/>
  <c r="AX101" i="6"/>
  <c r="AY101" i="6"/>
  <c r="AO95" i="6"/>
  <c r="AN95" i="6"/>
  <c r="AM95" i="6"/>
  <c r="AR85" i="6"/>
  <c r="AQ85" i="6"/>
  <c r="AP85" i="6"/>
  <c r="AJ66" i="6"/>
  <c r="AL66" i="6"/>
  <c r="AK66" i="6"/>
  <c r="BC68" i="6"/>
  <c r="BB68" i="6"/>
  <c r="AJ61" i="6"/>
  <c r="AK61" i="6"/>
  <c r="AL61" i="6"/>
  <c r="AW69" i="6"/>
  <c r="AV69" i="6"/>
  <c r="AH98" i="6"/>
  <c r="AG98" i="6"/>
  <c r="AI98" i="6"/>
  <c r="AP104" i="6"/>
  <c r="AR104" i="6"/>
  <c r="AQ104" i="6"/>
  <c r="BA82" i="6"/>
  <c r="AZ82" i="6"/>
  <c r="AI85" i="6"/>
  <c r="AH85" i="6"/>
  <c r="AG85" i="6"/>
  <c r="AM84" i="6"/>
  <c r="AN84" i="6"/>
  <c r="AO84" i="6"/>
  <c r="AZ66" i="6"/>
  <c r="BA66" i="6"/>
  <c r="AU65" i="6"/>
  <c r="AT65" i="6"/>
  <c r="AU66" i="6"/>
  <c r="AT66" i="6"/>
  <c r="AW95" i="6"/>
  <c r="AV95" i="6"/>
  <c r="AL99" i="6"/>
  <c r="AK99" i="6"/>
  <c r="AJ99" i="6"/>
  <c r="AT62" i="6"/>
  <c r="AU62" i="6"/>
  <c r="AN80" i="6"/>
  <c r="AO80" i="6"/>
  <c r="AM80" i="6"/>
  <c r="BC96" i="6"/>
  <c r="BB96" i="6"/>
  <c r="AU82" i="6"/>
  <c r="AT82" i="6"/>
  <c r="AO101" i="6"/>
  <c r="AM101" i="6"/>
  <c r="AN101" i="6"/>
  <c r="AO96" i="6"/>
  <c r="AN96" i="6"/>
  <c r="AM96" i="6"/>
  <c r="AU64" i="6"/>
  <c r="AT64" i="6"/>
  <c r="BC80" i="6"/>
  <c r="BB80" i="6"/>
  <c r="BB102" i="6"/>
  <c r="BC102" i="6"/>
  <c r="AJ97" i="6"/>
  <c r="AK97" i="6"/>
  <c r="AL97" i="6"/>
  <c r="AJ83" i="6"/>
  <c r="AK83" i="6"/>
  <c r="AL83" i="6"/>
  <c r="AY102" i="6"/>
  <c r="AX102" i="6"/>
  <c r="AG69" i="6"/>
  <c r="AI69" i="6"/>
  <c r="AH69" i="6"/>
  <c r="AN52" i="6"/>
  <c r="AN53" i="6" s="1"/>
  <c r="AG52" i="6"/>
  <c r="BA62" i="6"/>
  <c r="AZ62" i="6"/>
  <c r="AH102" i="6"/>
  <c r="AI102" i="6"/>
  <c r="AG102" i="6"/>
  <c r="AY61" i="6"/>
  <c r="AX61" i="6"/>
  <c r="AK96" i="6"/>
  <c r="AL96" i="6"/>
  <c r="AJ96" i="6"/>
  <c r="AJ81" i="6"/>
  <c r="AL81" i="6"/>
  <c r="AK81" i="6"/>
  <c r="AN66" i="6"/>
  <c r="AO66" i="6"/>
  <c r="AM66" i="6"/>
  <c r="BC62" i="6"/>
  <c r="BB62" i="6"/>
  <c r="AG34" i="6"/>
  <c r="AH52" i="6"/>
  <c r="AE61" i="6"/>
  <c r="AD61" i="6"/>
  <c r="AF61" i="6"/>
  <c r="AT79" i="6"/>
  <c r="AU79" i="6"/>
  <c r="AU87" i="6"/>
  <c r="AT87" i="6"/>
  <c r="AI80" i="6"/>
  <c r="AG80" i="6"/>
  <c r="AH80" i="6"/>
  <c r="AP68" i="6"/>
  <c r="AR68" i="6"/>
  <c r="AQ68" i="6"/>
  <c r="AH64" i="6"/>
  <c r="AG64" i="6"/>
  <c r="AI64" i="6"/>
  <c r="AV63" i="6"/>
  <c r="AW63" i="6"/>
  <c r="AI96" i="6"/>
  <c r="AG96" i="6"/>
  <c r="AH96" i="6"/>
  <c r="AU100" i="6"/>
  <c r="AT100" i="6"/>
  <c r="AE97" i="6"/>
  <c r="AF97" i="6"/>
  <c r="AD97" i="6"/>
  <c r="BA104" i="6"/>
  <c r="AZ104" i="6"/>
  <c r="AT103" i="6"/>
  <c r="AU103" i="6"/>
  <c r="BC65" i="6"/>
  <c r="BB65" i="6"/>
  <c r="AQ101" i="6"/>
  <c r="AR101" i="6"/>
  <c r="AP101" i="6"/>
  <c r="AE96" i="6"/>
  <c r="AF96" i="6"/>
  <c r="AD96" i="6"/>
  <c r="AH95" i="6"/>
  <c r="AG95" i="6"/>
  <c r="AI95" i="6"/>
  <c r="AL98" i="6"/>
  <c r="AK98" i="6"/>
  <c r="AJ98" i="6"/>
  <c r="AQ65" i="6"/>
  <c r="AP65" i="6"/>
  <c r="AR65" i="6"/>
  <c r="AQ79" i="6"/>
  <c r="AP79" i="6"/>
  <c r="AR79" i="6"/>
  <c r="AP62" i="6"/>
  <c r="AQ62" i="6"/>
  <c r="AR62" i="6"/>
  <c r="BB81" i="6"/>
  <c r="BC81" i="6"/>
  <c r="AH104" i="6"/>
  <c r="AI104" i="6"/>
  <c r="AG104" i="6"/>
  <c r="AY81" i="6"/>
  <c r="AX81" i="6"/>
  <c r="AJ82" i="6"/>
  <c r="AL82" i="6"/>
  <c r="AK82" i="6"/>
  <c r="AT83" i="6"/>
  <c r="AU83" i="6"/>
  <c r="AY103" i="6"/>
  <c r="AX103" i="6"/>
  <c r="AI68" i="6"/>
  <c r="AH68" i="6"/>
  <c r="AG68" i="6"/>
  <c r="AJ34" i="6"/>
  <c r="AF52" i="6"/>
  <c r="AG70" i="6"/>
  <c r="AI70" i="6"/>
  <c r="AH70" i="6"/>
  <c r="AW98" i="6"/>
  <c r="AV98" i="6"/>
  <c r="AD101" i="6"/>
  <c r="AF101" i="6"/>
  <c r="AE101" i="6"/>
  <c r="AT96" i="6"/>
  <c r="AU96" i="6"/>
  <c r="AD95" i="6"/>
  <c r="AE95" i="6"/>
  <c r="AF95" i="6"/>
  <c r="AV78" i="6"/>
  <c r="AW78" i="6"/>
  <c r="AJ101" i="6"/>
  <c r="AL101" i="6"/>
  <c r="AK101" i="6"/>
  <c r="AH97" i="6"/>
  <c r="AG97" i="6"/>
  <c r="AI97" i="6"/>
  <c r="AL68" i="6"/>
  <c r="AJ68" i="6"/>
  <c r="AK68" i="6"/>
  <c r="AD83" i="6"/>
  <c r="AF83" i="6"/>
  <c r="AE83" i="6"/>
  <c r="AX100" i="6"/>
  <c r="AY100" i="6"/>
  <c r="BC79" i="6"/>
  <c r="BB79" i="6"/>
  <c r="AI52" i="6"/>
  <c r="AI34" i="6"/>
  <c r="AP70" i="6"/>
  <c r="AQ70" i="6"/>
  <c r="AR70" i="6"/>
  <c r="AE85" i="6"/>
  <c r="AF85" i="6"/>
  <c r="AD85" i="6"/>
  <c r="AO104" i="6"/>
  <c r="AM104" i="6"/>
  <c r="AN104" i="6"/>
  <c r="AG66" i="6"/>
  <c r="AI66" i="6"/>
  <c r="AH66" i="6"/>
  <c r="AU99" i="6"/>
  <c r="AT99" i="6"/>
  <c r="AI67" i="6"/>
  <c r="AG67" i="6"/>
  <c r="AH67" i="6"/>
  <c r="AN86" i="6"/>
  <c r="AM86" i="6"/>
  <c r="AO86" i="6"/>
  <c r="AP95" i="6"/>
  <c r="AQ95" i="6"/>
  <c r="AR95" i="6"/>
  <c r="AZ63" i="6"/>
  <c r="BA63" i="6"/>
  <c r="AV104" i="6"/>
  <c r="AW104" i="6"/>
  <c r="AM79" i="6"/>
  <c r="AO79" i="6"/>
  <c r="AN79" i="6"/>
  <c r="AL80" i="6"/>
  <c r="AK80" i="6"/>
  <c r="AJ80" i="6"/>
  <c r="BC86" i="6"/>
  <c r="BB86" i="6"/>
  <c r="AP82" i="6"/>
  <c r="AQ82" i="6"/>
  <c r="AR82" i="6"/>
  <c r="AE65" i="6"/>
  <c r="AD65" i="6"/>
  <c r="AF65" i="6"/>
  <c r="AQ67" i="6"/>
  <c r="AR67" i="6"/>
  <c r="AP67" i="6"/>
  <c r="AG78" i="6"/>
  <c r="AH78" i="6"/>
  <c r="AI78" i="6"/>
  <c r="AD100" i="6"/>
  <c r="AF100" i="6"/>
  <c r="AE100" i="6"/>
  <c r="AV85" i="6"/>
  <c r="AW85" i="6"/>
  <c r="AU69" i="6"/>
  <c r="AT69" i="6"/>
  <c r="AK103" i="6"/>
  <c r="AJ103" i="6"/>
  <c r="AL103" i="6"/>
  <c r="AZ83" i="6"/>
  <c r="BA83" i="6"/>
  <c r="AQ96" i="6"/>
  <c r="AP96" i="6"/>
  <c r="AR96" i="6"/>
  <c r="AM62" i="6"/>
  <c r="AN62" i="6"/>
  <c r="AO62" i="6"/>
  <c r="AK52" i="6"/>
  <c r="AK53" i="6" s="1"/>
  <c r="AV87" i="6"/>
  <c r="AW87" i="6"/>
  <c r="AH99" i="6"/>
  <c r="AG99" i="6"/>
  <c r="AI99" i="6"/>
  <c r="AY97" i="6"/>
  <c r="AX97" i="6"/>
  <c r="AW66" i="6"/>
  <c r="AV66" i="6"/>
  <c r="AR81" i="6"/>
  <c r="AP81" i="6"/>
  <c r="AQ81" i="6"/>
  <c r="AV83" i="6"/>
  <c r="AW83" i="6"/>
  <c r="BC84" i="6"/>
  <c r="BB84" i="6"/>
  <c r="BA103" i="6"/>
  <c r="AZ103" i="6"/>
  <c r="AU84" i="6"/>
  <c r="AT84" i="6"/>
  <c r="AP87" i="6"/>
  <c r="AQ87" i="6"/>
  <c r="AR87" i="6"/>
  <c r="AG79" i="6"/>
  <c r="AH79" i="6"/>
  <c r="AI79" i="6"/>
  <c r="AK86" i="6"/>
  <c r="AJ86" i="6"/>
  <c r="AL86" i="6"/>
  <c r="AJ52" i="6"/>
  <c r="BA65" i="6"/>
  <c r="AZ65" i="6"/>
  <c r="AM103" i="6"/>
  <c r="AO103" i="6"/>
  <c r="AN103" i="6"/>
  <c r="AD67" i="6"/>
  <c r="AF67" i="6"/>
  <c r="AE67" i="6"/>
  <c r="AP63" i="6"/>
  <c r="AR63" i="6"/>
  <c r="AQ63" i="6"/>
  <c r="AM102" i="6"/>
  <c r="AN102" i="6"/>
  <c r="AO102" i="6"/>
  <c r="AY95" i="6"/>
  <c r="AX95" i="6"/>
  <c r="BC82" i="6"/>
  <c r="BB82" i="6"/>
  <c r="AJ67" i="6"/>
  <c r="AK67" i="6"/>
  <c r="AL67" i="6"/>
  <c r="AN100" i="6"/>
  <c r="AO100" i="6"/>
  <c r="AM100" i="6"/>
  <c r="AF99" i="6"/>
  <c r="AE99" i="6"/>
  <c r="AD99" i="6"/>
  <c r="AF82" i="6"/>
  <c r="AE82" i="6"/>
  <c r="AD82" i="6"/>
  <c r="AF81" i="6"/>
  <c r="AD81" i="6"/>
  <c r="AE81" i="6"/>
  <c r="AW70" i="6"/>
  <c r="AV70" i="6"/>
  <c r="AT95" i="6"/>
  <c r="AU95" i="6"/>
  <c r="AI82" i="6"/>
  <c r="AH82" i="6"/>
  <c r="AG82" i="6"/>
  <c r="AW81" i="6"/>
  <c r="AV81" i="6"/>
  <c r="AW64" i="6"/>
  <c r="AV64" i="6"/>
  <c r="AO85" i="6"/>
  <c r="AM85" i="6"/>
  <c r="AN85" i="6"/>
  <c r="AV86" i="6"/>
  <c r="AW86" i="6"/>
  <c r="AZ79" i="6"/>
  <c r="BA79" i="6"/>
  <c r="AJ63" i="6"/>
  <c r="AK63" i="6"/>
  <c r="AL63" i="6"/>
  <c r="AL65" i="6"/>
  <c r="AK65" i="6"/>
  <c r="AJ65" i="6"/>
  <c r="AE79" i="6"/>
  <c r="AF79" i="6"/>
  <c r="AD79" i="6"/>
  <c r="AO99" i="6"/>
  <c r="AN99" i="6"/>
  <c r="AM99" i="6"/>
  <c r="AY98" i="6"/>
  <c r="AX98" i="6"/>
  <c r="AY65" i="6"/>
  <c r="AX65" i="6"/>
  <c r="AU63" i="6"/>
  <c r="AT63" i="6"/>
  <c r="AF63" i="6"/>
  <c r="AD63" i="6"/>
  <c r="AE63" i="6"/>
  <c r="AQ66" i="6"/>
  <c r="AR66" i="6"/>
  <c r="AP66" i="6"/>
  <c r="AV102" i="6"/>
  <c r="AW102" i="6"/>
  <c r="AV97" i="6"/>
  <c r="AW97" i="6"/>
  <c r="AT97" i="6"/>
  <c r="AU97" i="6"/>
  <c r="BB64" i="6"/>
  <c r="BC64" i="6"/>
  <c r="AJ79" i="6"/>
  <c r="AK79" i="6"/>
  <c r="AL79" i="6"/>
  <c r="AE62" i="6"/>
  <c r="AF62" i="6"/>
  <c r="AD62" i="6"/>
  <c r="AZ64" i="6"/>
  <c r="BA64" i="6"/>
  <c r="AF86" i="6"/>
  <c r="AE86" i="6"/>
  <c r="AD86" i="6"/>
  <c r="AT85" i="6"/>
  <c r="AU85" i="6"/>
  <c r="AR80" i="6"/>
  <c r="AP80" i="6"/>
  <c r="AQ80" i="6"/>
  <c r="AI84" i="6"/>
  <c r="AG84" i="6"/>
  <c r="AH84" i="6"/>
  <c r="AP34" i="6"/>
  <c r="AN82" i="6"/>
  <c r="AO82" i="6"/>
  <c r="AM82" i="6"/>
  <c r="AU81" i="6"/>
  <c r="AT81" i="6"/>
  <c r="AN69" i="6"/>
  <c r="AM69" i="6"/>
  <c r="AO69" i="6"/>
  <c r="AH34" i="6"/>
  <c r="AE52" i="6"/>
  <c r="AO52" i="6"/>
  <c r="AZ100" i="6"/>
  <c r="BA100" i="6"/>
  <c r="AY96" i="6"/>
  <c r="AX96" i="6"/>
  <c r="Z58" i="10"/>
  <c r="U76" i="4"/>
  <c r="Y26" i="6"/>
  <c r="X38" i="13"/>
  <c r="P14" i="6" s="1"/>
  <c r="P50" i="6"/>
  <c r="S87" i="6"/>
  <c r="T87" i="6"/>
  <c r="P102" i="6"/>
  <c r="O102" i="6"/>
  <c r="Q102" i="6"/>
  <c r="S102" i="6"/>
  <c r="T102" i="6"/>
  <c r="T48" i="6"/>
  <c r="AB38" i="9"/>
  <c r="T12" i="6" s="1"/>
  <c r="Y76" i="4"/>
  <c r="E70" i="6"/>
  <c r="C70" i="6"/>
  <c r="D70" i="6"/>
  <c r="D104" i="6"/>
  <c r="E104" i="6"/>
  <c r="C104" i="6"/>
  <c r="AB104" i="6"/>
  <c r="AA104" i="6"/>
  <c r="K101" i="6"/>
  <c r="I101" i="6"/>
  <c r="J101" i="6"/>
  <c r="O104" i="6"/>
  <c r="Q104" i="6"/>
  <c r="P104" i="6"/>
  <c r="C102" i="6"/>
  <c r="E102" i="6"/>
  <c r="V68" i="6"/>
  <c r="U68" i="6"/>
  <c r="AC76" i="11"/>
  <c r="V70" i="6"/>
  <c r="U70" i="6"/>
  <c r="M104" i="6"/>
  <c r="N104" i="6"/>
  <c r="L104" i="6"/>
  <c r="W87" i="6"/>
  <c r="X87" i="6"/>
  <c r="Q70" i="6"/>
  <c r="O70" i="6"/>
  <c r="P70" i="6"/>
  <c r="H85" i="6"/>
  <c r="G85" i="6"/>
  <c r="F85" i="6"/>
  <c r="X85" i="6"/>
  <c r="W85" i="6"/>
  <c r="S85" i="6"/>
  <c r="T85" i="6"/>
  <c r="F102" i="6"/>
  <c r="H102" i="6"/>
  <c r="G102" i="6"/>
  <c r="G82" i="6"/>
  <c r="F82" i="6"/>
  <c r="X26" i="6"/>
  <c r="E87" i="6"/>
  <c r="O48" i="6"/>
  <c r="W104" i="6"/>
  <c r="K87" i="6"/>
  <c r="Y104" i="6"/>
  <c r="AD38" i="13"/>
  <c r="V14" i="6" s="1"/>
  <c r="AC38" i="9"/>
  <c r="U12" i="6" s="1"/>
  <c r="S30" i="6"/>
  <c r="L12" i="6"/>
  <c r="W48" i="6"/>
  <c r="AC58" i="11"/>
  <c r="X38" i="8"/>
  <c r="S11" i="6" s="1"/>
  <c r="N41" i="6"/>
  <c r="O95" i="6"/>
  <c r="W38" i="2"/>
  <c r="R9" i="6" s="1"/>
  <c r="J99" i="6"/>
  <c r="K99" i="6"/>
  <c r="C82" i="6"/>
  <c r="E82" i="6"/>
  <c r="D82" i="6"/>
  <c r="V100" i="6"/>
  <c r="U100" i="6"/>
  <c r="G97" i="6"/>
  <c r="F97" i="6"/>
  <c r="Q29" i="6"/>
  <c r="V38" i="8"/>
  <c r="Q11" i="6" s="1"/>
  <c r="D61" i="6"/>
  <c r="E61" i="6"/>
  <c r="O5" i="6"/>
  <c r="T38" i="10"/>
  <c r="R23" i="6"/>
  <c r="C96" i="6"/>
  <c r="D96" i="6"/>
  <c r="E96" i="6"/>
  <c r="M100" i="6"/>
  <c r="L100" i="6"/>
  <c r="N70" i="6"/>
  <c r="J34" i="6"/>
  <c r="J35" i="6" s="1"/>
  <c r="I69" i="6"/>
  <c r="K69" i="6"/>
  <c r="I86" i="6"/>
  <c r="K86" i="6"/>
  <c r="E95" i="6"/>
  <c r="D95" i="6"/>
  <c r="C95" i="6"/>
  <c r="N42" i="6"/>
  <c r="T38" i="5"/>
  <c r="L96" i="6"/>
  <c r="N96" i="6"/>
  <c r="I97" i="6"/>
  <c r="K97" i="6"/>
  <c r="P67" i="6"/>
  <c r="O67" i="6"/>
  <c r="R28" i="6"/>
  <c r="F86" i="6"/>
  <c r="H86" i="6"/>
  <c r="R38" i="3"/>
  <c r="J8" i="6"/>
  <c r="P38" i="2"/>
  <c r="F9" i="6"/>
  <c r="D9" i="6"/>
  <c r="H9" i="6"/>
  <c r="G9" i="6"/>
  <c r="I10" i="6"/>
  <c r="H10" i="6"/>
  <c r="Q38" i="1"/>
  <c r="G10" i="6"/>
  <c r="N103" i="6"/>
  <c r="M103" i="6"/>
  <c r="AB20" i="1"/>
  <c r="W28" i="6" s="1"/>
  <c r="AB38" i="1"/>
  <c r="W10" i="6" s="1"/>
  <c r="AA20" i="2"/>
  <c r="V27" i="6" s="1"/>
  <c r="Y8" i="4"/>
  <c r="P20" i="4"/>
  <c r="U11" i="4"/>
  <c r="V11" i="4"/>
  <c r="U9" i="1"/>
  <c r="X9" i="1"/>
  <c r="F28" i="6"/>
  <c r="F10" i="6"/>
  <c r="D28" i="6"/>
  <c r="I25" i="6"/>
  <c r="W15" i="3"/>
  <c r="U15" i="3"/>
  <c r="Y11" i="3"/>
  <c r="U11" i="3"/>
  <c r="W6" i="3"/>
  <c r="U6" i="3"/>
  <c r="E26" i="6"/>
  <c r="AE20" i="5"/>
  <c r="Z24" i="6" s="1"/>
  <c r="U5" i="10"/>
  <c r="Z5" i="10"/>
  <c r="F23" i="6"/>
  <c r="M25" i="6"/>
  <c r="S20" i="4"/>
  <c r="L25" i="6"/>
  <c r="U35" i="5"/>
  <c r="F42" i="6"/>
  <c r="P37" i="5"/>
  <c r="E43" i="6"/>
  <c r="E52" i="6" s="1"/>
  <c r="Y21" i="4"/>
  <c r="Y37" i="4" s="1"/>
  <c r="T43" i="6" s="1"/>
  <c r="U21" i="4"/>
  <c r="U37" i="4" s="1"/>
  <c r="P43" i="6" s="1"/>
  <c r="F43" i="6"/>
  <c r="H45" i="6"/>
  <c r="H52" i="6" s="1"/>
  <c r="Q37" i="2"/>
  <c r="S20" i="11"/>
  <c r="S38" i="11" s="1"/>
  <c r="AD20" i="11"/>
  <c r="V31" i="6" s="1"/>
  <c r="L13" i="6"/>
  <c r="M13" i="6"/>
  <c r="K49" i="6"/>
  <c r="U37" i="11"/>
  <c r="J49" i="6" s="1"/>
  <c r="J52" i="6" s="1"/>
  <c r="M49" i="6"/>
  <c r="E69" i="6"/>
  <c r="D69" i="6"/>
  <c r="F5" i="6"/>
  <c r="S38" i="5"/>
  <c r="D8" i="6"/>
  <c r="I9" i="6"/>
  <c r="V24" i="7"/>
  <c r="T31" i="6"/>
  <c r="AB38" i="11"/>
  <c r="T13" i="6" s="1"/>
  <c r="X37" i="11"/>
  <c r="P49" i="6" s="1"/>
  <c r="M24" i="6"/>
  <c r="L24" i="6"/>
  <c r="Y20" i="1"/>
  <c r="X20" i="4"/>
  <c r="S25" i="6" s="1"/>
  <c r="X9" i="4"/>
  <c r="U9" i="4"/>
  <c r="U31" i="10"/>
  <c r="W31" i="10"/>
  <c r="W37" i="10" s="1"/>
  <c r="R41" i="6" s="1"/>
  <c r="K45" i="6"/>
  <c r="K52" i="6" s="1"/>
  <c r="K53" i="6" s="1"/>
  <c r="S37" i="2"/>
  <c r="P84" i="6"/>
  <c r="E12" i="6"/>
  <c r="S38" i="1"/>
  <c r="P20" i="3"/>
  <c r="G27" i="6"/>
  <c r="G34" i="6" s="1"/>
  <c r="Q38" i="2"/>
  <c r="H23" i="7"/>
  <c r="H26" i="6"/>
  <c r="H34" i="6" s="1"/>
  <c r="X20" i="1"/>
  <c r="S28" i="6" s="1"/>
  <c r="V37" i="1"/>
  <c r="Q46" i="6" s="1"/>
  <c r="X37" i="1"/>
  <c r="S46" i="6" s="1"/>
  <c r="U15" i="4"/>
  <c r="T37" i="4"/>
  <c r="U16" i="5"/>
  <c r="Y16" i="5"/>
  <c r="F24" i="6"/>
  <c r="X37" i="10"/>
  <c r="AA37" i="10"/>
  <c r="V41" i="6" s="1"/>
  <c r="AA20" i="10"/>
  <c r="V23" i="6" s="1"/>
  <c r="AB37" i="10"/>
  <c r="W41" i="6" s="1"/>
  <c r="S37" i="10"/>
  <c r="L30" i="6"/>
  <c r="K10" i="6"/>
  <c r="I6" i="6"/>
  <c r="Q38" i="5"/>
  <c r="I28" i="6"/>
  <c r="I27" i="6"/>
  <c r="Q20" i="4"/>
  <c r="E28" i="6"/>
  <c r="E7" i="6"/>
  <c r="U38" i="11"/>
  <c r="L103" i="6"/>
  <c r="C103" i="6"/>
  <c r="E103" i="6"/>
  <c r="L10" i="6"/>
  <c r="M28" i="6"/>
  <c r="Z20" i="1"/>
  <c r="W37" i="1"/>
  <c r="R46" i="6" s="1"/>
  <c r="AA37" i="2"/>
  <c r="V45" i="6" s="1"/>
  <c r="AE20" i="2"/>
  <c r="Z27" i="6" s="1"/>
  <c r="X20" i="2"/>
  <c r="AD38" i="4"/>
  <c r="Y7" i="6" s="1"/>
  <c r="AD20" i="4"/>
  <c r="Y25" i="6" s="1"/>
  <c r="V37" i="4"/>
  <c r="Q43" i="6" s="1"/>
  <c r="V19" i="5"/>
  <c r="U19" i="5"/>
  <c r="D13" i="6"/>
  <c r="X17" i="9"/>
  <c r="AE20" i="1"/>
  <c r="Z28" i="6" s="1"/>
  <c r="AA20" i="1"/>
  <c r="V28" i="6" s="1"/>
  <c r="AC37" i="1"/>
  <c r="X46" i="6" s="1"/>
  <c r="AC20" i="2"/>
  <c r="X27" i="6" s="1"/>
  <c r="AD20" i="2"/>
  <c r="Y27" i="6" s="1"/>
  <c r="AE37" i="2"/>
  <c r="Z45" i="6" s="1"/>
  <c r="AA20" i="4"/>
  <c r="V25" i="6" s="1"/>
  <c r="U7" i="4"/>
  <c r="W7" i="4"/>
  <c r="U13" i="4"/>
  <c r="Z13" i="4"/>
  <c r="AC37" i="4"/>
  <c r="X43" i="6" s="1"/>
  <c r="AA37" i="9"/>
  <c r="S48" i="6" s="1"/>
  <c r="AG20" i="9"/>
  <c r="X5" i="9"/>
  <c r="E30" i="6"/>
  <c r="V37" i="9"/>
  <c r="V35" i="2"/>
  <c r="U35" i="2"/>
  <c r="G13" i="6"/>
  <c r="AH20" i="11"/>
  <c r="X9" i="11"/>
  <c r="AC9" i="11"/>
  <c r="I13" i="6"/>
  <c r="AG20" i="11"/>
  <c r="Y31" i="6" s="1"/>
  <c r="AG37" i="11"/>
  <c r="Y49" i="6" s="1"/>
  <c r="H50" i="6"/>
  <c r="T58" i="13"/>
  <c r="S58" i="8"/>
  <c r="V58" i="11"/>
  <c r="AD20" i="1"/>
  <c r="Y28" i="6" s="1"/>
  <c r="AC20" i="1"/>
  <c r="X28" i="6" s="1"/>
  <c r="AA37" i="1"/>
  <c r="V46" i="6" s="1"/>
  <c r="AE37" i="1"/>
  <c r="Z46" i="6" s="1"/>
  <c r="AB37" i="2"/>
  <c r="W45" i="6" s="1"/>
  <c r="Z37" i="2"/>
  <c r="AC20" i="4"/>
  <c r="X25" i="6" s="1"/>
  <c r="X14" i="3"/>
  <c r="U14" i="3"/>
  <c r="U10" i="3"/>
  <c r="V10" i="3"/>
  <c r="V4" i="3"/>
  <c r="U4" i="3"/>
  <c r="W37" i="5"/>
  <c r="AC20" i="10"/>
  <c r="X23" i="6" s="1"/>
  <c r="AE37" i="10"/>
  <c r="Z41" i="6" s="1"/>
  <c r="AC37" i="8"/>
  <c r="X47" i="6" s="1"/>
  <c r="AC20" i="8"/>
  <c r="X29" i="6" s="1"/>
  <c r="AD37" i="8"/>
  <c r="Y47" i="6" s="1"/>
  <c r="AE37" i="8"/>
  <c r="Z47" i="6" s="1"/>
  <c r="AE20" i="8"/>
  <c r="Z29" i="6" s="1"/>
  <c r="G22" i="7"/>
  <c r="G23" i="7" s="1"/>
  <c r="U20" i="9"/>
  <c r="K13" i="6"/>
  <c r="AE37" i="11"/>
  <c r="W49" i="6" s="1"/>
  <c r="H13" i="6"/>
  <c r="V75" i="13"/>
  <c r="V75" i="11"/>
  <c r="Z8" i="5"/>
  <c r="U8" i="5"/>
  <c r="U25" i="10"/>
  <c r="U37" i="10" s="1"/>
  <c r="P41" i="6" s="1"/>
  <c r="Y25" i="10"/>
  <c r="U11" i="8"/>
  <c r="W11" i="8"/>
  <c r="G50" i="7"/>
  <c r="G51" i="7" s="1"/>
  <c r="D30" i="6"/>
  <c r="K48" i="6"/>
  <c r="X23" i="5"/>
  <c r="X37" i="5" s="1"/>
  <c r="S42" i="6" s="1"/>
  <c r="U23" i="5"/>
  <c r="U37" i="5" s="1"/>
  <c r="P42" i="6" s="1"/>
  <c r="I47" i="6"/>
  <c r="I52" i="6" s="1"/>
  <c r="I53" i="6" s="1"/>
  <c r="S37" i="9"/>
  <c r="AG38" i="11"/>
  <c r="Y13" i="6" s="1"/>
  <c r="AF37" i="11"/>
  <c r="X49" i="6" s="1"/>
  <c r="I23" i="7"/>
  <c r="S37" i="13"/>
  <c r="AC38" i="8"/>
  <c r="X11" i="6" s="1"/>
  <c r="AE38" i="8"/>
  <c r="Z11" i="6" s="1"/>
  <c r="AB20" i="8"/>
  <c r="W29" i="6" s="1"/>
  <c r="U19" i="3"/>
  <c r="U26" i="3"/>
  <c r="Z26" i="3"/>
  <c r="Z28" i="3"/>
  <c r="U28" i="3"/>
  <c r="Y30" i="3"/>
  <c r="U30" i="3"/>
  <c r="V58" i="13"/>
  <c r="AF20" i="11"/>
  <c r="X31" i="6" s="1"/>
  <c r="AA38" i="8"/>
  <c r="V11" i="6" s="1"/>
  <c r="AF58" i="11"/>
  <c r="AF76" i="11" s="1"/>
  <c r="AC58" i="8"/>
  <c r="AC76" i="8"/>
  <c r="AD58" i="8"/>
  <c r="V58" i="9"/>
  <c r="T20" i="8"/>
  <c r="Z9" i="3"/>
  <c r="U36" i="3"/>
  <c r="AC37" i="2"/>
  <c r="X45" i="6" s="1"/>
  <c r="AA38" i="4"/>
  <c r="V7" i="6" s="1"/>
  <c r="AE20" i="4"/>
  <c r="Z25" i="6" s="1"/>
  <c r="AA37" i="4"/>
  <c r="V43" i="6" s="1"/>
  <c r="AE37" i="4"/>
  <c r="Z43" i="6" s="1"/>
  <c r="U13" i="3"/>
  <c r="X13" i="3"/>
  <c r="AB20" i="10"/>
  <c r="W23" i="6" s="1"/>
  <c r="AB38" i="10"/>
  <c r="W5" i="6" s="1"/>
  <c r="AC37" i="10"/>
  <c r="X41" i="6" s="1"/>
  <c r="AC38" i="10"/>
  <c r="X5" i="6" s="1"/>
  <c r="H41" i="7"/>
  <c r="H51" i="7" s="1"/>
  <c r="J13" i="6"/>
  <c r="AE20" i="11"/>
  <c r="W31" i="6" s="1"/>
  <c r="AD20" i="8"/>
  <c r="Y29" i="6" s="1"/>
  <c r="AF58" i="13"/>
  <c r="AH75" i="13"/>
  <c r="AD76" i="8"/>
  <c r="V75" i="9"/>
  <c r="T37" i="8"/>
  <c r="T20" i="1"/>
  <c r="O27" i="6"/>
  <c r="O34" i="6" s="1"/>
  <c r="S37" i="3"/>
  <c r="AC37" i="3"/>
  <c r="X44" i="6" s="1"/>
  <c r="P75" i="4"/>
  <c r="AD37" i="1"/>
  <c r="Y46" i="6" s="1"/>
  <c r="AD37" i="2"/>
  <c r="Y45" i="6" s="1"/>
  <c r="AB20" i="4"/>
  <c r="W25" i="6" s="1"/>
  <c r="AB37" i="4"/>
  <c r="W43" i="6" s="1"/>
  <c r="Y12" i="3"/>
  <c r="U12" i="3"/>
  <c r="U8" i="3"/>
  <c r="W8" i="3"/>
  <c r="AA37" i="5"/>
  <c r="V42" i="6" s="1"/>
  <c r="AA20" i="5"/>
  <c r="V24" i="6" s="1"/>
  <c r="AA38" i="5"/>
  <c r="V6" i="6" s="1"/>
  <c r="AB37" i="5"/>
  <c r="W42" i="6" s="1"/>
  <c r="AB20" i="5"/>
  <c r="W24" i="6" s="1"/>
  <c r="AC37" i="5"/>
  <c r="X42" i="6" s="1"/>
  <c r="AC20" i="5"/>
  <c r="X24" i="6" s="1"/>
  <c r="AD37" i="5"/>
  <c r="Y42" i="6" s="1"/>
  <c r="AD20" i="5"/>
  <c r="Y24" i="6" s="1"/>
  <c r="AD38" i="5"/>
  <c r="Y6" i="6" s="1"/>
  <c r="AD37" i="10"/>
  <c r="Y41" i="6" s="1"/>
  <c r="AD20" i="10"/>
  <c r="Y23" i="6" s="1"/>
  <c r="AE38" i="10"/>
  <c r="Z5" i="6" s="1"/>
  <c r="AE20" i="10"/>
  <c r="Z23" i="6" s="1"/>
  <c r="W21" i="3"/>
  <c r="W37" i="3" s="1"/>
  <c r="R44" i="6" s="1"/>
  <c r="U21" i="3"/>
  <c r="Y23" i="3"/>
  <c r="Y37" i="3" s="1"/>
  <c r="T44" i="6" s="1"/>
  <c r="U23" i="3"/>
  <c r="V25" i="3"/>
  <c r="U25" i="3"/>
  <c r="Z29" i="3"/>
  <c r="Z37" i="3" s="1"/>
  <c r="U44" i="6" s="1"/>
  <c r="U29" i="3"/>
  <c r="X31" i="3"/>
  <c r="X37" i="3" s="1"/>
  <c r="S44" i="6" s="1"/>
  <c r="U31" i="3"/>
  <c r="AG58" i="11"/>
  <c r="AG76" i="11" s="1"/>
  <c r="AH75" i="11"/>
  <c r="AH76" i="11" s="1"/>
  <c r="AD75" i="13"/>
  <c r="AF75" i="13"/>
  <c r="AE58" i="1"/>
  <c r="AA76" i="8"/>
  <c r="AB20" i="2"/>
  <c r="W27" i="6" s="1"/>
  <c r="AA20" i="3"/>
  <c r="AE20" i="3"/>
  <c r="AD58" i="10"/>
  <c r="AD37" i="3"/>
  <c r="Y44" i="6" s="1"/>
  <c r="P58" i="4"/>
  <c r="Q75" i="4"/>
  <c r="Q76" i="4" s="1"/>
  <c r="U51" i="10"/>
  <c r="Y51" i="10"/>
  <c r="R58" i="3"/>
  <c r="X20" i="3"/>
  <c r="S26" i="6" s="1"/>
  <c r="AB20" i="3"/>
  <c r="AB37" i="3"/>
  <c r="W44" i="6" s="1"/>
  <c r="T37" i="3"/>
  <c r="AB58" i="5"/>
  <c r="AE58" i="10"/>
  <c r="T58" i="1"/>
  <c r="T20" i="3"/>
  <c r="AE37" i="3"/>
  <c r="Z44" i="6" s="1"/>
  <c r="V37" i="3"/>
  <c r="Q44" i="6" s="1"/>
  <c r="S43" i="4"/>
  <c r="R58" i="4"/>
  <c r="AC58" i="5"/>
  <c r="AU7" i="6"/>
  <c r="AV23" i="6"/>
  <c r="AV13" i="6"/>
  <c r="AN14" i="6"/>
  <c r="AO10" i="6"/>
  <c r="AZ31" i="6"/>
  <c r="AZ29" i="6"/>
  <c r="AF7" i="6"/>
  <c r="AM12" i="6"/>
  <c r="AG7" i="6"/>
  <c r="BA50" i="6"/>
  <c r="AY29" i="6"/>
  <c r="AY24" i="6"/>
  <c r="AZ11" i="6"/>
  <c r="BA23" i="6"/>
  <c r="AJ14" i="6"/>
  <c r="AN11" i="6"/>
  <c r="AE7" i="6"/>
  <c r="AL7" i="6"/>
  <c r="AX24" i="6"/>
  <c r="AL8" i="6"/>
  <c r="AZ13" i="6"/>
  <c r="AW50" i="6"/>
  <c r="AY13" i="6"/>
  <c r="BA49" i="6"/>
  <c r="AZ23" i="6"/>
  <c r="AY31" i="6"/>
  <c r="AV31" i="6"/>
  <c r="AK8" i="6"/>
  <c r="AM13" i="6"/>
  <c r="AY11" i="6"/>
  <c r="AH14" i="6"/>
  <c r="AW11" i="6"/>
  <c r="AN12" i="6"/>
  <c r="AK7" i="6"/>
  <c r="AM25" i="6"/>
  <c r="AP10" i="6"/>
  <c r="AY50" i="6"/>
  <c r="AM11" i="6"/>
  <c r="AI14" i="6"/>
  <c r="AN13" i="6"/>
  <c r="AQ7" i="6"/>
  <c r="AM14" i="6"/>
  <c r="BA13" i="6"/>
  <c r="AY32" i="6"/>
  <c r="AN25" i="6"/>
  <c r="BA28" i="6"/>
  <c r="AG35" i="6" l="1"/>
  <c r="AE53" i="6"/>
  <c r="AH35" i="6"/>
  <c r="AO53" i="6"/>
  <c r="AJ53" i="6"/>
  <c r="AP35" i="6"/>
  <c r="AR106" i="6"/>
  <c r="AK35" i="6"/>
  <c r="BA69" i="6"/>
  <c r="AZ69" i="6"/>
  <c r="AY69" i="6"/>
  <c r="AX69" i="6"/>
  <c r="BC69" i="6"/>
  <c r="BB69" i="6"/>
  <c r="AL16" i="6"/>
  <c r="AK16" i="6"/>
  <c r="AO16" i="6"/>
  <c r="AP16" i="6"/>
  <c r="AX104" i="6"/>
  <c r="AX106" i="6" s="1"/>
  <c r="AY52" i="6" s="1"/>
  <c r="AY104" i="6"/>
  <c r="AY106" i="6" s="1"/>
  <c r="BA67" i="6"/>
  <c r="AZ67" i="6"/>
  <c r="BA84" i="6"/>
  <c r="AZ84" i="6"/>
  <c r="AI16" i="6"/>
  <c r="AJ16" i="6"/>
  <c r="AH16" i="6"/>
  <c r="AQ69" i="6"/>
  <c r="AP69" i="6"/>
  <c r="AR69" i="6"/>
  <c r="AR78" i="6"/>
  <c r="AP78" i="6"/>
  <c r="AQ78" i="6"/>
  <c r="AY79" i="6"/>
  <c r="AX79" i="6"/>
  <c r="AF16" i="6"/>
  <c r="AE16" i="6"/>
  <c r="AG16" i="6"/>
  <c r="AN34" i="6"/>
  <c r="AM34" i="6"/>
  <c r="BC78" i="6"/>
  <c r="BB78" i="6"/>
  <c r="AU104" i="6"/>
  <c r="AU106" i="6" s="1"/>
  <c r="AT104" i="6"/>
  <c r="AT106" i="6" s="1"/>
  <c r="AW52" i="6" s="1"/>
  <c r="BC104" i="6"/>
  <c r="BB104" i="6"/>
  <c r="AX67" i="6"/>
  <c r="AY67" i="6"/>
  <c r="AP86" i="6"/>
  <c r="AR86" i="6"/>
  <c r="AQ86" i="6"/>
  <c r="AV79" i="6"/>
  <c r="AV89" i="6" s="1"/>
  <c r="AX34" i="6" s="1"/>
  <c r="AW79" i="6"/>
  <c r="AW89" i="6" s="1"/>
  <c r="AZ78" i="6"/>
  <c r="BA78" i="6"/>
  <c r="AT67" i="6"/>
  <c r="AU67" i="6"/>
  <c r="BB103" i="6"/>
  <c r="BC103" i="6"/>
  <c r="AY87" i="6"/>
  <c r="AX87" i="6"/>
  <c r="AY84" i="6"/>
  <c r="AX84" i="6"/>
  <c r="BC83" i="6"/>
  <c r="BB83" i="6"/>
  <c r="AZ86" i="6"/>
  <c r="BA86" i="6"/>
  <c r="AX86" i="6"/>
  <c r="AY86" i="6"/>
  <c r="AN63" i="6"/>
  <c r="AO63" i="6"/>
  <c r="AM63" i="6"/>
  <c r="O98" i="6"/>
  <c r="Q98" i="6"/>
  <c r="P98" i="6"/>
  <c r="J98" i="6"/>
  <c r="I98" i="6"/>
  <c r="K98" i="6"/>
  <c r="I96" i="6"/>
  <c r="K96" i="6"/>
  <c r="J96" i="6"/>
  <c r="N98" i="6"/>
  <c r="L98" i="6"/>
  <c r="M98" i="6"/>
  <c r="J53" i="6"/>
  <c r="R76" i="4"/>
  <c r="N44" i="6"/>
  <c r="O44" i="6"/>
  <c r="Z26" i="6"/>
  <c r="AE38" i="3"/>
  <c r="Z8" i="6" s="1"/>
  <c r="T76" i="1"/>
  <c r="U98" i="6"/>
  <c r="V98" i="6"/>
  <c r="Y76" i="10"/>
  <c r="Y58" i="10"/>
  <c r="Y98" i="6"/>
  <c r="Z98" i="6"/>
  <c r="V26" i="6"/>
  <c r="AA38" i="3"/>
  <c r="V8" i="6" s="1"/>
  <c r="U37" i="3"/>
  <c r="P44" i="6" s="1"/>
  <c r="Y78" i="6"/>
  <c r="Z78" i="6"/>
  <c r="Z79" i="6"/>
  <c r="Y79" i="6"/>
  <c r="U79" i="6"/>
  <c r="V79" i="6"/>
  <c r="T79" i="6"/>
  <c r="S79" i="6"/>
  <c r="AB38" i="4"/>
  <c r="W7" i="6" s="1"/>
  <c r="X98" i="6"/>
  <c r="W98" i="6"/>
  <c r="N35" i="6"/>
  <c r="O35" i="6"/>
  <c r="V86" i="6"/>
  <c r="U86" i="6"/>
  <c r="X95" i="6"/>
  <c r="W95" i="6"/>
  <c r="W106" i="6" s="1"/>
  <c r="X52" i="6" s="1"/>
  <c r="AE38" i="4"/>
  <c r="Z7" i="6" s="1"/>
  <c r="T67" i="6"/>
  <c r="S67" i="6"/>
  <c r="X67" i="6"/>
  <c r="W67" i="6"/>
  <c r="Y38" i="10"/>
  <c r="T5" i="6" s="1"/>
  <c r="Y37" i="10"/>
  <c r="T41" i="6" s="1"/>
  <c r="AF38" i="11"/>
  <c r="X13" i="6" s="1"/>
  <c r="AB84" i="6"/>
  <c r="AA84" i="6"/>
  <c r="X84" i="6"/>
  <c r="W84" i="6"/>
  <c r="W78" i="6"/>
  <c r="X78" i="6"/>
  <c r="W80" i="6"/>
  <c r="X80" i="6"/>
  <c r="AB100" i="6"/>
  <c r="AA100" i="6"/>
  <c r="Z83" i="6"/>
  <c r="Y83" i="6"/>
  <c r="T76" i="13"/>
  <c r="AE38" i="11"/>
  <c r="W13" i="6" s="1"/>
  <c r="L48" i="6"/>
  <c r="M48" i="6"/>
  <c r="I102" i="6"/>
  <c r="K102" i="6"/>
  <c r="J102" i="6"/>
  <c r="W20" i="4"/>
  <c r="R25" i="6" s="1"/>
  <c r="AD38" i="2"/>
  <c r="Y9" i="6" s="1"/>
  <c r="W100" i="6"/>
  <c r="X100" i="6"/>
  <c r="AB83" i="6"/>
  <c r="AA83" i="6"/>
  <c r="V20" i="5"/>
  <c r="Q24" i="6" s="1"/>
  <c r="V38" i="5"/>
  <c r="Q6" i="6" s="1"/>
  <c r="S27" i="6"/>
  <c r="X38" i="2"/>
  <c r="S9" i="6" s="1"/>
  <c r="H100" i="6"/>
  <c r="G100" i="6"/>
  <c r="F100" i="6"/>
  <c r="T78" i="6"/>
  <c r="S78" i="6"/>
  <c r="H35" i="6"/>
  <c r="T28" i="6"/>
  <c r="Y38" i="1"/>
  <c r="T10" i="6" s="1"/>
  <c r="N69" i="6"/>
  <c r="M69" i="6"/>
  <c r="L69" i="6"/>
  <c r="H53" i="6"/>
  <c r="D53" i="6"/>
  <c r="Z20" i="10"/>
  <c r="U23" i="6" s="1"/>
  <c r="AC38" i="5"/>
  <c r="X6" i="6" s="1"/>
  <c r="I34" i="6"/>
  <c r="I35" i="6" s="1"/>
  <c r="X38" i="1"/>
  <c r="S10" i="6" s="1"/>
  <c r="F7" i="6"/>
  <c r="P38" i="4"/>
  <c r="D7" i="6"/>
  <c r="D16" i="6" s="1"/>
  <c r="U66" i="6"/>
  <c r="V66" i="6"/>
  <c r="W38" i="1"/>
  <c r="R10" i="6" s="1"/>
  <c r="W38" i="10"/>
  <c r="R5" i="6" s="1"/>
  <c r="E84" i="6"/>
  <c r="C84" i="6"/>
  <c r="D84" i="6"/>
  <c r="K67" i="6"/>
  <c r="I67" i="6"/>
  <c r="J67" i="6"/>
  <c r="I85" i="6"/>
  <c r="K85" i="6"/>
  <c r="J85" i="6"/>
  <c r="W81" i="6"/>
  <c r="X81" i="6"/>
  <c r="AC38" i="3"/>
  <c r="X8" i="6" s="1"/>
  <c r="N68" i="6"/>
  <c r="M68" i="6"/>
  <c r="L68" i="6"/>
  <c r="AD38" i="3"/>
  <c r="Y8" i="6" s="1"/>
  <c r="AI89" i="6"/>
  <c r="AI35" i="6"/>
  <c r="AD72" i="6"/>
  <c r="AR16" i="6" s="1"/>
  <c r="AJ72" i="6"/>
  <c r="AT16" i="6" s="1"/>
  <c r="AO106" i="6"/>
  <c r="AL106" i="6"/>
  <c r="AE35" i="6"/>
  <c r="AD89" i="6"/>
  <c r="AR34" i="6" s="1"/>
  <c r="AK89" i="6"/>
  <c r="AO35" i="6"/>
  <c r="AC76" i="5"/>
  <c r="T38" i="3"/>
  <c r="O8" i="6"/>
  <c r="O16" i="6" s="1"/>
  <c r="N8" i="6"/>
  <c r="P76" i="4"/>
  <c r="S76" i="4"/>
  <c r="S58" i="4"/>
  <c r="D98" i="6"/>
  <c r="E98" i="6"/>
  <c r="C98" i="6"/>
  <c r="AE76" i="10"/>
  <c r="W26" i="6"/>
  <c r="AB38" i="3"/>
  <c r="W8" i="6" s="1"/>
  <c r="U58" i="10"/>
  <c r="U76" i="10" s="1"/>
  <c r="U82" i="6"/>
  <c r="V82" i="6"/>
  <c r="AD76" i="13"/>
  <c r="G98" i="6"/>
  <c r="F98" i="6"/>
  <c r="H98" i="6"/>
  <c r="AD38" i="10"/>
  <c r="Y5" i="6" s="1"/>
  <c r="Y96" i="6"/>
  <c r="Z96" i="6"/>
  <c r="AB38" i="5"/>
  <c r="W6" i="6" s="1"/>
  <c r="S96" i="6"/>
  <c r="T96" i="6"/>
  <c r="Z99" i="6"/>
  <c r="Y99" i="6"/>
  <c r="O10" i="6"/>
  <c r="T38" i="1"/>
  <c r="N10" i="6"/>
  <c r="AH76" i="13"/>
  <c r="V61" i="6"/>
  <c r="U61" i="6"/>
  <c r="AA97" i="6"/>
  <c r="AB97" i="6"/>
  <c r="S63" i="6"/>
  <c r="T63" i="6"/>
  <c r="Z20" i="3"/>
  <c r="U26" i="6" s="1"/>
  <c r="W86" i="6"/>
  <c r="X86" i="6"/>
  <c r="X103" i="6"/>
  <c r="W103" i="6"/>
  <c r="AA101" i="6"/>
  <c r="AB101" i="6"/>
  <c r="X101" i="6"/>
  <c r="W101" i="6"/>
  <c r="R42" i="6"/>
  <c r="W38" i="5"/>
  <c r="R6" i="6" s="1"/>
  <c r="AC38" i="4"/>
  <c r="X7" i="6" s="1"/>
  <c r="T100" i="6"/>
  <c r="S100" i="6"/>
  <c r="AD38" i="1"/>
  <c r="Y10" i="6" s="1"/>
  <c r="AC38" i="11"/>
  <c r="U13" i="6" s="1"/>
  <c r="AC20" i="11"/>
  <c r="U31" i="6" s="1"/>
  <c r="X97" i="6"/>
  <c r="W97" i="6"/>
  <c r="U38" i="4"/>
  <c r="P7" i="6" s="1"/>
  <c r="U20" i="4"/>
  <c r="P25" i="6" s="1"/>
  <c r="Z82" i="6"/>
  <c r="Y82" i="6"/>
  <c r="AA38" i="1"/>
  <c r="V10" i="6" s="1"/>
  <c r="D97" i="6"/>
  <c r="E97" i="6"/>
  <c r="C97" i="6"/>
  <c r="AE38" i="2"/>
  <c r="Z9" i="6" s="1"/>
  <c r="U28" i="6"/>
  <c r="Z38" i="1"/>
  <c r="U10" i="6" s="1"/>
  <c r="AA38" i="10"/>
  <c r="V5" i="6" s="1"/>
  <c r="Y20" i="5"/>
  <c r="T24" i="6" s="1"/>
  <c r="K100" i="6"/>
  <c r="I100" i="6"/>
  <c r="J100" i="6"/>
  <c r="P38" i="3"/>
  <c r="E8" i="6"/>
  <c r="E16" i="6" s="1"/>
  <c r="E17" i="6" s="1"/>
  <c r="L45" i="6"/>
  <c r="S38" i="2"/>
  <c r="L34" i="6"/>
  <c r="N86" i="6"/>
  <c r="L86" i="6"/>
  <c r="M86" i="6"/>
  <c r="E13" i="6"/>
  <c r="S38" i="4"/>
  <c r="M7" i="6"/>
  <c r="M16" i="6" s="1"/>
  <c r="L7" i="6"/>
  <c r="L16" i="6" s="1"/>
  <c r="L17" i="6" s="1"/>
  <c r="U20" i="10"/>
  <c r="P23" i="6" s="1"/>
  <c r="E34" i="6"/>
  <c r="Y20" i="3"/>
  <c r="T26" i="6" s="1"/>
  <c r="D34" i="6"/>
  <c r="U20" i="1"/>
  <c r="P28" i="6" s="1"/>
  <c r="U38" i="1"/>
  <c r="P10" i="6" s="1"/>
  <c r="Y20" i="4"/>
  <c r="T25" i="6" s="1"/>
  <c r="V83" i="6"/>
  <c r="U83" i="6"/>
  <c r="F83" i="6"/>
  <c r="H83" i="6"/>
  <c r="G83" i="6"/>
  <c r="H65" i="6"/>
  <c r="F65" i="6"/>
  <c r="G65" i="6"/>
  <c r="Q68" i="6"/>
  <c r="P68" i="6"/>
  <c r="O68" i="6"/>
  <c r="AA38" i="9"/>
  <c r="S12" i="6" s="1"/>
  <c r="M102" i="6"/>
  <c r="L102" i="6"/>
  <c r="N102" i="6"/>
  <c r="Y81" i="6"/>
  <c r="Z81" i="6"/>
  <c r="AH89" i="6"/>
  <c r="AQ106" i="6"/>
  <c r="AI53" i="6"/>
  <c r="AF106" i="6"/>
  <c r="AI106" i="6"/>
  <c r="AE72" i="6"/>
  <c r="AK106" i="6"/>
  <c r="AG72" i="6"/>
  <c r="AS16" i="6" s="1"/>
  <c r="AZ106" i="6"/>
  <c r="AZ52" i="6" s="1"/>
  <c r="AE89" i="6"/>
  <c r="AL53" i="6"/>
  <c r="AJ89" i="6"/>
  <c r="AT34" i="6" s="1"/>
  <c r="AB98" i="6"/>
  <c r="AA98" i="6"/>
  <c r="AB76" i="5"/>
  <c r="J81" i="6"/>
  <c r="K81" i="6"/>
  <c r="I81" i="6"/>
  <c r="AD76" i="10"/>
  <c r="AB78" i="6"/>
  <c r="AA78" i="6"/>
  <c r="Z95" i="6"/>
  <c r="Y95" i="6"/>
  <c r="X79" i="6"/>
  <c r="W79" i="6"/>
  <c r="V96" i="6"/>
  <c r="U96" i="6"/>
  <c r="U97" i="6"/>
  <c r="V97" i="6"/>
  <c r="Y100" i="6"/>
  <c r="Z100" i="6"/>
  <c r="N47" i="6"/>
  <c r="O47" i="6"/>
  <c r="AF76" i="13"/>
  <c r="V78" i="6"/>
  <c r="U78" i="6"/>
  <c r="T97" i="6"/>
  <c r="S97" i="6"/>
  <c r="W99" i="6"/>
  <c r="X99" i="6"/>
  <c r="T38" i="8"/>
  <c r="N11" i="6"/>
  <c r="O11" i="6"/>
  <c r="V76" i="13"/>
  <c r="U84" i="6"/>
  <c r="V84" i="6"/>
  <c r="Z69" i="6"/>
  <c r="Y69" i="6"/>
  <c r="W38" i="8"/>
  <c r="R11" i="6" s="1"/>
  <c r="W20" i="8"/>
  <c r="R29" i="6" s="1"/>
  <c r="U20" i="5"/>
  <c r="P24" i="6" s="1"/>
  <c r="U38" i="9"/>
  <c r="K12" i="6"/>
  <c r="K16" i="6" s="1"/>
  <c r="K17" i="6" s="1"/>
  <c r="J12" i="6"/>
  <c r="J16" i="6" s="1"/>
  <c r="AD38" i="8"/>
  <c r="Y11" i="6" s="1"/>
  <c r="AB38" i="8"/>
  <c r="W11" i="6" s="1"/>
  <c r="U20" i="3"/>
  <c r="P26" i="6" s="1"/>
  <c r="U38" i="3"/>
  <c r="P8" i="6" s="1"/>
  <c r="U45" i="6"/>
  <c r="Z38" i="2"/>
  <c r="U9" i="6" s="1"/>
  <c r="AC38" i="1"/>
  <c r="X10" i="6" s="1"/>
  <c r="V76" i="11"/>
  <c r="Z103" i="6"/>
  <c r="Y103" i="6"/>
  <c r="X20" i="11"/>
  <c r="P31" i="6" s="1"/>
  <c r="X38" i="11"/>
  <c r="P13" i="6" s="1"/>
  <c r="U37" i="2"/>
  <c r="P45" i="6" s="1"/>
  <c r="U38" i="2"/>
  <c r="P9" i="6" s="1"/>
  <c r="X20" i="9"/>
  <c r="P30" i="6" s="1"/>
  <c r="X38" i="9"/>
  <c r="P12" i="6" s="1"/>
  <c r="Z20" i="4"/>
  <c r="U25" i="6" s="1"/>
  <c r="Z38" i="4"/>
  <c r="U7" i="6" s="1"/>
  <c r="T80" i="6"/>
  <c r="S80" i="6"/>
  <c r="X82" i="6"/>
  <c r="W82" i="6"/>
  <c r="S83" i="6"/>
  <c r="T83" i="6"/>
  <c r="Z80" i="6"/>
  <c r="Y80" i="6"/>
  <c r="AB82" i="6"/>
  <c r="AA82" i="6"/>
  <c r="G7" i="6"/>
  <c r="G16" i="6" s="1"/>
  <c r="H7" i="6"/>
  <c r="H16" i="6" s="1"/>
  <c r="H17" i="6" s="1"/>
  <c r="I7" i="6"/>
  <c r="X38" i="5"/>
  <c r="S6" i="6" s="1"/>
  <c r="S38" i="10"/>
  <c r="L41" i="6"/>
  <c r="M41" i="6"/>
  <c r="T95" i="6"/>
  <c r="S95" i="6"/>
  <c r="D100" i="6"/>
  <c r="E100" i="6"/>
  <c r="C100" i="6"/>
  <c r="Q38" i="4"/>
  <c r="X38" i="4"/>
  <c r="S7" i="6" s="1"/>
  <c r="M34" i="6"/>
  <c r="M35" i="6" s="1"/>
  <c r="AD38" i="11"/>
  <c r="V13" i="6" s="1"/>
  <c r="F13" i="6"/>
  <c r="F16" i="6" s="1"/>
  <c r="F52" i="6"/>
  <c r="F53" i="6" s="1"/>
  <c r="AB79" i="6"/>
  <c r="AA79" i="6"/>
  <c r="V20" i="4"/>
  <c r="Q25" i="6" s="1"/>
  <c r="AA38" i="2"/>
  <c r="V9" i="6" s="1"/>
  <c r="F8" i="6"/>
  <c r="U102" i="6"/>
  <c r="V102" i="6"/>
  <c r="T70" i="6"/>
  <c r="S70" i="6"/>
  <c r="G53" i="6"/>
  <c r="AG89" i="6"/>
  <c r="AS34" i="6" s="1"/>
  <c r="AP106" i="6"/>
  <c r="AV52" i="6" s="1"/>
  <c r="AE106" i="6"/>
  <c r="AF53" i="6"/>
  <c r="AG106" i="6"/>
  <c r="AS52" i="6" s="1"/>
  <c r="AH53" i="6"/>
  <c r="AL72" i="6"/>
  <c r="AM106" i="6"/>
  <c r="AU52" i="6" s="1"/>
  <c r="AF35" i="6"/>
  <c r="AJ106" i="6"/>
  <c r="AT52" i="6" s="1"/>
  <c r="AI72" i="6"/>
  <c r="AU89" i="6"/>
  <c r="BA106" i="6"/>
  <c r="AL89" i="6"/>
  <c r="R76" i="3"/>
  <c r="AE76" i="1"/>
  <c r="AB61" i="6"/>
  <c r="AA61" i="6"/>
  <c r="Z62" i="6"/>
  <c r="Y62" i="6"/>
  <c r="W96" i="6"/>
  <c r="X96" i="6"/>
  <c r="T62" i="6"/>
  <c r="S62" i="6"/>
  <c r="V80" i="6"/>
  <c r="U80" i="6"/>
  <c r="L44" i="6"/>
  <c r="S38" i="3"/>
  <c r="M44" i="6"/>
  <c r="Y84" i="6"/>
  <c r="Z84" i="6"/>
  <c r="W61" i="6"/>
  <c r="X61" i="6"/>
  <c r="X38" i="3"/>
  <c r="S8" i="6" s="1"/>
  <c r="AB80" i="6"/>
  <c r="AA80" i="6"/>
  <c r="AB38" i="2"/>
  <c r="W9" i="6" s="1"/>
  <c r="V76" i="9"/>
  <c r="AA67" i="6"/>
  <c r="AB67" i="6"/>
  <c r="U20" i="8"/>
  <c r="P29" i="6" s="1"/>
  <c r="Z38" i="5"/>
  <c r="U6" i="6" s="1"/>
  <c r="Z20" i="5"/>
  <c r="U24" i="6" s="1"/>
  <c r="U103" i="6"/>
  <c r="V103" i="6"/>
  <c r="Z101" i="6"/>
  <c r="Y101" i="6"/>
  <c r="AB95" i="6"/>
  <c r="AA95" i="6"/>
  <c r="V38" i="3"/>
  <c r="Q8" i="6" s="1"/>
  <c r="V20" i="3"/>
  <c r="Q26" i="6" s="1"/>
  <c r="U99" i="6"/>
  <c r="V99" i="6"/>
  <c r="W83" i="6"/>
  <c r="X83" i="6"/>
  <c r="S76" i="8"/>
  <c r="Y86" i="6"/>
  <c r="Z86" i="6"/>
  <c r="AH38" i="11"/>
  <c r="Z13" i="6" s="1"/>
  <c r="Z31" i="6"/>
  <c r="V37" i="2"/>
  <c r="Q45" i="6" s="1"/>
  <c r="V38" i="2"/>
  <c r="Q9" i="6" s="1"/>
  <c r="Y30" i="6"/>
  <c r="AG38" i="9"/>
  <c r="Y12" i="6" s="1"/>
  <c r="AA99" i="6"/>
  <c r="AB99" i="6"/>
  <c r="AC38" i="2"/>
  <c r="X9" i="6" s="1"/>
  <c r="AE38" i="1"/>
  <c r="Z10" i="6" s="1"/>
  <c r="Z63" i="6"/>
  <c r="Y63" i="6"/>
  <c r="T99" i="6"/>
  <c r="S99" i="6"/>
  <c r="I16" i="6"/>
  <c r="V95" i="6"/>
  <c r="V106" i="6" s="1"/>
  <c r="U95" i="6"/>
  <c r="U106" i="6" s="1"/>
  <c r="W52" i="6" s="1"/>
  <c r="S41" i="6"/>
  <c r="X38" i="10"/>
  <c r="S5" i="6" s="1"/>
  <c r="O43" i="6"/>
  <c r="O52" i="6" s="1"/>
  <c r="O53" i="6" s="1"/>
  <c r="N43" i="6"/>
  <c r="T38" i="4"/>
  <c r="I83" i="6"/>
  <c r="K83" i="6"/>
  <c r="J83" i="6"/>
  <c r="G95" i="6"/>
  <c r="H95" i="6"/>
  <c r="F95" i="6"/>
  <c r="J80" i="6"/>
  <c r="K80" i="6"/>
  <c r="I80" i="6"/>
  <c r="S86" i="6"/>
  <c r="T86" i="6"/>
  <c r="L97" i="6"/>
  <c r="M97" i="6"/>
  <c r="N97" i="6"/>
  <c r="F34" i="6"/>
  <c r="F35" i="6" s="1"/>
  <c r="AE38" i="5"/>
  <c r="Z6" i="6" s="1"/>
  <c r="W20" i="3"/>
  <c r="R26" i="6" s="1"/>
  <c r="W38" i="3"/>
  <c r="R8" i="6" s="1"/>
  <c r="T82" i="6"/>
  <c r="S82" i="6"/>
  <c r="V38" i="1"/>
  <c r="Q10" i="6" s="1"/>
  <c r="M45" i="6"/>
  <c r="F78" i="6"/>
  <c r="H78" i="6"/>
  <c r="G78" i="6"/>
  <c r="D67" i="6"/>
  <c r="E67" i="6"/>
  <c r="C67" i="6"/>
  <c r="N52" i="6"/>
  <c r="V38" i="9"/>
  <c r="K35" i="6"/>
  <c r="Z76" i="10"/>
  <c r="AD106" i="6"/>
  <c r="AR52" i="6" s="1"/>
  <c r="AJ35" i="6"/>
  <c r="AH106" i="6"/>
  <c r="AF72" i="6"/>
  <c r="AG53" i="6"/>
  <c r="AK72" i="6"/>
  <c r="AN106" i="6"/>
  <c r="AH72" i="6"/>
  <c r="AT89" i="6"/>
  <c r="AW34" i="6" s="1"/>
  <c r="AP53" i="6"/>
  <c r="AF89" i="6"/>
  <c r="AL35" i="6"/>
  <c r="AM53" i="6"/>
  <c r="AY6" i="6"/>
  <c r="BA5" i="6"/>
  <c r="BA10" i="6"/>
  <c r="AW14" i="6"/>
  <c r="AQ23" i="6"/>
  <c r="AV5" i="6"/>
  <c r="BA14" i="6"/>
  <c r="AU23" i="6"/>
  <c r="AM7" i="6"/>
  <c r="AX6" i="6"/>
  <c r="AY14" i="6"/>
  <c r="AZ5" i="6"/>
  <c r="AU5" i="6"/>
  <c r="AQ5" i="6"/>
  <c r="AN7" i="6"/>
  <c r="AX42" i="6"/>
  <c r="AW35" i="6" l="1"/>
  <c r="AO17" i="6"/>
  <c r="BC106" i="6"/>
  <c r="BB106" i="6"/>
  <c r="BA52" i="6" s="1"/>
  <c r="AM35" i="6"/>
  <c r="AK17" i="6"/>
  <c r="AW53" i="6"/>
  <c r="AX89" i="6"/>
  <c r="AY34" i="6" s="1"/>
  <c r="AY89" i="6"/>
  <c r="AF17" i="6"/>
  <c r="AX35" i="6"/>
  <c r="AS35" i="6"/>
  <c r="AH17" i="6"/>
  <c r="AU53" i="6"/>
  <c r="AP17" i="6"/>
  <c r="AP89" i="6"/>
  <c r="AV34" i="6" s="1"/>
  <c r="BC61" i="6"/>
  <c r="BB61" i="6"/>
  <c r="AN16" i="6"/>
  <c r="AM16" i="6"/>
  <c r="AR61" i="6"/>
  <c r="AR72" i="6" s="1"/>
  <c r="AP61" i="6"/>
  <c r="AP72" i="6" s="1"/>
  <c r="AV16" i="6" s="1"/>
  <c r="AQ61" i="6"/>
  <c r="AQ72" i="6" s="1"/>
  <c r="BA61" i="6"/>
  <c r="BA72" i="6" s="1"/>
  <c r="AZ61" i="6"/>
  <c r="AZ72" i="6" s="1"/>
  <c r="AZ16" i="6" s="1"/>
  <c r="AZ17" i="6" s="1"/>
  <c r="AV96" i="6"/>
  <c r="AV106" i="6" s="1"/>
  <c r="AX52" i="6" s="1"/>
  <c r="AW96" i="6"/>
  <c r="AW106" i="6" s="1"/>
  <c r="AW62" i="6"/>
  <c r="AW72" i="6" s="1"/>
  <c r="AV62" i="6"/>
  <c r="AV72" i="6" s="1"/>
  <c r="AX16" i="6" s="1"/>
  <c r="AX17" i="6" s="1"/>
  <c r="AU70" i="6"/>
  <c r="AU72" i="6" s="1"/>
  <c r="AT70" i="6"/>
  <c r="AT72" i="6" s="1"/>
  <c r="AW16" i="6" s="1"/>
  <c r="AW17" i="6" s="1"/>
  <c r="AO78" i="6"/>
  <c r="AO89" i="6" s="1"/>
  <c r="AM78" i="6"/>
  <c r="AM89" i="6" s="1"/>
  <c r="AU34" i="6" s="1"/>
  <c r="AN78" i="6"/>
  <c r="AN89" i="6" s="1"/>
  <c r="BC66" i="6"/>
  <c r="BB66" i="6"/>
  <c r="AX70" i="6"/>
  <c r="AY70" i="6"/>
  <c r="BC70" i="6"/>
  <c r="BB70" i="6"/>
  <c r="AY62" i="6"/>
  <c r="AX62" i="6"/>
  <c r="AO61" i="6"/>
  <c r="AO72" i="6" s="1"/>
  <c r="AN61" i="6"/>
  <c r="AN72" i="6" s="1"/>
  <c r="AM61" i="6"/>
  <c r="AM72" i="6" s="1"/>
  <c r="AU16" i="6" s="1"/>
  <c r="F17" i="6"/>
  <c r="J17" i="6"/>
  <c r="C64" i="6"/>
  <c r="E64" i="6"/>
  <c r="D64" i="6"/>
  <c r="K63" i="6"/>
  <c r="J63" i="6"/>
  <c r="I63" i="6"/>
  <c r="G67" i="6"/>
  <c r="F67" i="6"/>
  <c r="H67" i="6"/>
  <c r="T66" i="6"/>
  <c r="S66" i="6"/>
  <c r="W63" i="6"/>
  <c r="X63" i="6"/>
  <c r="N16" i="6"/>
  <c r="N17" i="6" s="1"/>
  <c r="AR17" i="6"/>
  <c r="X62" i="6"/>
  <c r="W62" i="6"/>
  <c r="N53" i="6"/>
  <c r="C66" i="6"/>
  <c r="E66" i="6"/>
  <c r="D66" i="6"/>
  <c r="H81" i="6"/>
  <c r="F81" i="6"/>
  <c r="G81" i="6"/>
  <c r="J61" i="6"/>
  <c r="I61" i="6"/>
  <c r="K61" i="6"/>
  <c r="I17" i="6"/>
  <c r="D99" i="6"/>
  <c r="D106" i="6" s="1"/>
  <c r="C99" i="6"/>
  <c r="C106" i="6" s="1"/>
  <c r="Q52" i="6" s="1"/>
  <c r="E99" i="6"/>
  <c r="E106" i="6" s="1"/>
  <c r="AA106" i="6"/>
  <c r="Z52" i="6" s="1"/>
  <c r="U38" i="8"/>
  <c r="P11" i="6" s="1"/>
  <c r="I64" i="6"/>
  <c r="J64" i="6"/>
  <c r="K64" i="6"/>
  <c r="AT53" i="6"/>
  <c r="S69" i="6"/>
  <c r="T69" i="6"/>
  <c r="S106" i="6"/>
  <c r="V52" i="6" s="1"/>
  <c r="V53" i="6" s="1"/>
  <c r="G17" i="6"/>
  <c r="P80" i="6"/>
  <c r="O80" i="6"/>
  <c r="Q80" i="6"/>
  <c r="Q99" i="6"/>
  <c r="P99" i="6"/>
  <c r="O99" i="6"/>
  <c r="O106" i="6" s="1"/>
  <c r="U52" i="6" s="1"/>
  <c r="Y67" i="6"/>
  <c r="Z67" i="6"/>
  <c r="U38" i="5"/>
  <c r="P6" i="6" s="1"/>
  <c r="AT35" i="6"/>
  <c r="AZ53" i="6"/>
  <c r="E35" i="6"/>
  <c r="M17" i="6"/>
  <c r="T61" i="6"/>
  <c r="S61" i="6"/>
  <c r="Y66" i="6"/>
  <c r="Z66" i="6"/>
  <c r="H62" i="6"/>
  <c r="G62" i="6"/>
  <c r="F62" i="6"/>
  <c r="AT17" i="6"/>
  <c r="Y64" i="6"/>
  <c r="Z64" i="6"/>
  <c r="W64" i="6"/>
  <c r="X64" i="6"/>
  <c r="Z38" i="10"/>
  <c r="U5" i="6" s="1"/>
  <c r="L66" i="6"/>
  <c r="M66" i="6"/>
  <c r="N66" i="6"/>
  <c r="E79" i="6"/>
  <c r="D79" i="6"/>
  <c r="C79" i="6"/>
  <c r="N95" i="6"/>
  <c r="N106" i="6" s="1"/>
  <c r="L95" i="6"/>
  <c r="L106" i="6" s="1"/>
  <c r="T52" i="6" s="1"/>
  <c r="M95" i="6"/>
  <c r="M106" i="6" s="1"/>
  <c r="X106" i="6"/>
  <c r="X53" i="6" s="1"/>
  <c r="Q106" i="6"/>
  <c r="BA89" i="6"/>
  <c r="AN35" i="6"/>
  <c r="AR89" i="6"/>
  <c r="AL17" i="6"/>
  <c r="C65" i="6"/>
  <c r="E65" i="6"/>
  <c r="D65" i="6"/>
  <c r="D80" i="6"/>
  <c r="C80" i="6"/>
  <c r="E80" i="6"/>
  <c r="P65" i="6"/>
  <c r="Q65" i="6"/>
  <c r="O65" i="6"/>
  <c r="K68" i="6"/>
  <c r="I68" i="6"/>
  <c r="J68" i="6"/>
  <c r="M81" i="6"/>
  <c r="L81" i="6"/>
  <c r="N81" i="6"/>
  <c r="N79" i="6"/>
  <c r="N89" i="6" s="1"/>
  <c r="M79" i="6"/>
  <c r="L79" i="6"/>
  <c r="P81" i="6"/>
  <c r="O81" i="6"/>
  <c r="Q81" i="6"/>
  <c r="F66" i="6"/>
  <c r="H66" i="6"/>
  <c r="G66" i="6"/>
  <c r="E62" i="6"/>
  <c r="C62" i="6"/>
  <c r="D62" i="6"/>
  <c r="X69" i="6"/>
  <c r="W69" i="6"/>
  <c r="Y89" i="6"/>
  <c r="Y34" i="6" s="1"/>
  <c r="AA81" i="6"/>
  <c r="AA89" i="6" s="1"/>
  <c r="Z34" i="6" s="1"/>
  <c r="Z35" i="6" s="1"/>
  <c r="AB81" i="6"/>
  <c r="AB89" i="6" s="1"/>
  <c r="P106" i="6"/>
  <c r="I95" i="6"/>
  <c r="I106" i="6" s="1"/>
  <c r="S52" i="6" s="1"/>
  <c r="S53" i="6" s="1"/>
  <c r="K95" i="6"/>
  <c r="K106" i="6" s="1"/>
  <c r="J95" i="6"/>
  <c r="J106" i="6" s="1"/>
  <c r="Y68" i="6"/>
  <c r="Z68" i="6"/>
  <c r="AA86" i="6"/>
  <c r="AB86" i="6"/>
  <c r="AB106" i="6"/>
  <c r="V65" i="6"/>
  <c r="U65" i="6"/>
  <c r="AV53" i="6"/>
  <c r="T65" i="6"/>
  <c r="S65" i="6"/>
  <c r="T106" i="6"/>
  <c r="J62" i="6"/>
  <c r="I62" i="6"/>
  <c r="K62" i="6"/>
  <c r="Y106" i="6"/>
  <c r="Y52" i="6" s="1"/>
  <c r="N80" i="6"/>
  <c r="L80" i="6"/>
  <c r="M80" i="6"/>
  <c r="D35" i="6"/>
  <c r="U38" i="10"/>
  <c r="P5" i="6" s="1"/>
  <c r="Q66" i="6"/>
  <c r="O66" i="6"/>
  <c r="P66" i="6"/>
  <c r="F96" i="6"/>
  <c r="H96" i="6"/>
  <c r="H106" i="6" s="1"/>
  <c r="G96" i="6"/>
  <c r="Z61" i="6"/>
  <c r="Y61" i="6"/>
  <c r="Y72" i="6" s="1"/>
  <c r="Y16" i="6" s="1"/>
  <c r="Y17" i="6" s="1"/>
  <c r="F61" i="6"/>
  <c r="H61" i="6"/>
  <c r="G61" i="6"/>
  <c r="K66" i="6"/>
  <c r="I66" i="6"/>
  <c r="J66" i="6"/>
  <c r="O78" i="6"/>
  <c r="Q78" i="6"/>
  <c r="P78" i="6"/>
  <c r="L83" i="6"/>
  <c r="N83" i="6"/>
  <c r="M83" i="6"/>
  <c r="J65" i="6"/>
  <c r="K65" i="6"/>
  <c r="I65" i="6"/>
  <c r="Y65" i="6"/>
  <c r="Z65" i="6"/>
  <c r="U69" i="6"/>
  <c r="V69" i="6"/>
  <c r="X89" i="6"/>
  <c r="N61" i="6"/>
  <c r="M61" i="6"/>
  <c r="L61" i="6"/>
  <c r="T64" i="6"/>
  <c r="S64" i="6"/>
  <c r="AZ89" i="6"/>
  <c r="AZ34" i="6" s="1"/>
  <c r="BB89" i="6"/>
  <c r="BA34" i="6" s="1"/>
  <c r="AG17" i="6"/>
  <c r="AJ17" i="6"/>
  <c r="H64" i="6"/>
  <c r="F64" i="6"/>
  <c r="G64" i="6"/>
  <c r="F106" i="6"/>
  <c r="R52" i="6" s="1"/>
  <c r="O62" i="6"/>
  <c r="Q62" i="6"/>
  <c r="P62" i="6"/>
  <c r="AY53" i="6"/>
  <c r="L52" i="6"/>
  <c r="L53" i="6" s="1"/>
  <c r="Q63" i="6"/>
  <c r="P63" i="6"/>
  <c r="O63" i="6"/>
  <c r="V67" i="6"/>
  <c r="U67" i="6"/>
  <c r="AA65" i="6"/>
  <c r="AB65" i="6"/>
  <c r="P69" i="6"/>
  <c r="Q69" i="6"/>
  <c r="O69" i="6"/>
  <c r="V81" i="6"/>
  <c r="V89" i="6" s="1"/>
  <c r="U81" i="6"/>
  <c r="U89" i="6" s="1"/>
  <c r="W34" i="6" s="1"/>
  <c r="AR35" i="6"/>
  <c r="G80" i="6"/>
  <c r="G89" i="6" s="1"/>
  <c r="H80" i="6"/>
  <c r="H89" i="6" s="1"/>
  <c r="F80" i="6"/>
  <c r="F89" i="6" s="1"/>
  <c r="R34" i="6" s="1"/>
  <c r="R35" i="6" s="1"/>
  <c r="V63" i="6"/>
  <c r="U63" i="6"/>
  <c r="AB62" i="6"/>
  <c r="AB72" i="6" s="1"/>
  <c r="AA62" i="6"/>
  <c r="AA72" i="6" s="1"/>
  <c r="Z16" i="6" s="1"/>
  <c r="Z17" i="6" s="1"/>
  <c r="G106" i="6"/>
  <c r="AB66" i="6"/>
  <c r="AA66" i="6"/>
  <c r="AR53" i="6"/>
  <c r="AQ52" i="6"/>
  <c r="AQ53" i="6" s="1"/>
  <c r="W53" i="6"/>
  <c r="W65" i="6"/>
  <c r="X65" i="6"/>
  <c r="X72" i="6" s="1"/>
  <c r="Z85" i="6"/>
  <c r="Y85" i="6"/>
  <c r="AB69" i="6"/>
  <c r="AA69" i="6"/>
  <c r="D81" i="6"/>
  <c r="C81" i="6"/>
  <c r="E81" i="6"/>
  <c r="Q79" i="6"/>
  <c r="P79" i="6"/>
  <c r="O79" i="6"/>
  <c r="W72" i="6"/>
  <c r="X16" i="6" s="1"/>
  <c r="X17" i="6" s="1"/>
  <c r="AS53" i="6"/>
  <c r="V38" i="4"/>
  <c r="Q7" i="6" s="1"/>
  <c r="M52" i="6"/>
  <c r="X66" i="6"/>
  <c r="W66" i="6"/>
  <c r="G84" i="6"/>
  <c r="F84" i="6"/>
  <c r="H84" i="6"/>
  <c r="Z106" i="6"/>
  <c r="AS17" i="6"/>
  <c r="Y38" i="4"/>
  <c r="T7" i="6" s="1"/>
  <c r="Y38" i="3"/>
  <c r="T8" i="6" s="1"/>
  <c r="L35" i="6"/>
  <c r="Y38" i="5"/>
  <c r="T6" i="6" s="1"/>
  <c r="P83" i="6"/>
  <c r="Q83" i="6"/>
  <c r="O83" i="6"/>
  <c r="P86" i="6"/>
  <c r="Q86" i="6"/>
  <c r="O86" i="6"/>
  <c r="Z38" i="3"/>
  <c r="U8" i="6" s="1"/>
  <c r="V62" i="6"/>
  <c r="V72" i="6" s="1"/>
  <c r="U62" i="6"/>
  <c r="U72" i="6" s="1"/>
  <c r="W16" i="6" s="1"/>
  <c r="W17" i="6" s="1"/>
  <c r="U64" i="6"/>
  <c r="V64" i="6"/>
  <c r="D17" i="6"/>
  <c r="E53" i="6"/>
  <c r="G35" i="6"/>
  <c r="J82" i="6"/>
  <c r="J89" i="6" s="1"/>
  <c r="K82" i="6"/>
  <c r="K89" i="6" s="1"/>
  <c r="I82" i="6"/>
  <c r="I89" i="6" s="1"/>
  <c r="S34" i="6" s="1"/>
  <c r="S35" i="6" s="1"/>
  <c r="W38" i="4"/>
  <c r="R7" i="6" s="1"/>
  <c r="W89" i="6"/>
  <c r="X34" i="6" s="1"/>
  <c r="X35" i="6" s="1"/>
  <c r="AB63" i="6"/>
  <c r="AA63" i="6"/>
  <c r="Z89" i="6"/>
  <c r="T81" i="6"/>
  <c r="T89" i="6" s="1"/>
  <c r="S81" i="6"/>
  <c r="S89" i="6" s="1"/>
  <c r="V34" i="6" s="1"/>
  <c r="V35" i="6" s="1"/>
  <c r="AA64" i="6"/>
  <c r="AB64" i="6"/>
  <c r="BC89" i="6"/>
  <c r="AE17" i="6"/>
  <c r="AQ89" i="6"/>
  <c r="AI17" i="6"/>
  <c r="AY72" i="6" l="1"/>
  <c r="AU35" i="6"/>
  <c r="AX53" i="6"/>
  <c r="BA53" i="6"/>
  <c r="AU17" i="6"/>
  <c r="AZ35" i="6"/>
  <c r="AV35" i="6"/>
  <c r="AQ34" i="6"/>
  <c r="AQ35" i="6" s="1"/>
  <c r="AV17" i="6"/>
  <c r="AN17" i="6"/>
  <c r="AX72" i="6"/>
  <c r="AY16" i="6" s="1"/>
  <c r="AY17" i="6" s="1"/>
  <c r="AQ16" i="6"/>
  <c r="AQ17" i="6" s="1"/>
  <c r="AY35" i="6"/>
  <c r="Q53" i="6"/>
  <c r="P52" i="6"/>
  <c r="P53" i="6" s="1"/>
  <c r="W35" i="6"/>
  <c r="Q64" i="6"/>
  <c r="O64" i="6"/>
  <c r="P64" i="6"/>
  <c r="O89" i="6"/>
  <c r="U34" i="6" s="1"/>
  <c r="Z72" i="6"/>
  <c r="M89" i="6"/>
  <c r="T53" i="6"/>
  <c r="E89" i="6"/>
  <c r="U53" i="6"/>
  <c r="Z53" i="6"/>
  <c r="AM17" i="6"/>
  <c r="F63" i="6"/>
  <c r="H63" i="6"/>
  <c r="H72" i="6" s="1"/>
  <c r="G63" i="6"/>
  <c r="G72" i="6" s="1"/>
  <c r="R53" i="6"/>
  <c r="Y53" i="6"/>
  <c r="Q61" i="6"/>
  <c r="Q72" i="6" s="1"/>
  <c r="O61" i="6"/>
  <c r="O72" i="6" s="1"/>
  <c r="U16" i="6" s="1"/>
  <c r="P61" i="6"/>
  <c r="P72" i="6" s="1"/>
  <c r="S72" i="6"/>
  <c r="V16" i="6" s="1"/>
  <c r="V17" i="6" s="1"/>
  <c r="K72" i="6"/>
  <c r="L64" i="6"/>
  <c r="N64" i="6"/>
  <c r="M64" i="6"/>
  <c r="N63" i="6"/>
  <c r="M63" i="6"/>
  <c r="L63" i="6"/>
  <c r="M53" i="6"/>
  <c r="P89" i="6"/>
  <c r="F72" i="6"/>
  <c r="R16" i="6" s="1"/>
  <c r="C89" i="6"/>
  <c r="Q34" i="6" s="1"/>
  <c r="T72" i="6"/>
  <c r="I72" i="6"/>
  <c r="S16" i="6" s="1"/>
  <c r="S17" i="6" s="1"/>
  <c r="O17" i="6"/>
  <c r="BB72" i="6"/>
  <c r="BA16" i="6" s="1"/>
  <c r="BA17" i="6" s="1"/>
  <c r="M62" i="6"/>
  <c r="M72" i="6" s="1"/>
  <c r="L62" i="6"/>
  <c r="N62" i="6"/>
  <c r="N72" i="6" s="1"/>
  <c r="E63" i="6"/>
  <c r="E72" i="6" s="1"/>
  <c r="C63" i="6"/>
  <c r="D63" i="6"/>
  <c r="D72" i="6" s="1"/>
  <c r="BA35" i="6"/>
  <c r="L72" i="6"/>
  <c r="T16" i="6" s="1"/>
  <c r="Q89" i="6"/>
  <c r="Y35" i="6"/>
  <c r="C72" i="6"/>
  <c r="Q16" i="6" s="1"/>
  <c r="L89" i="6"/>
  <c r="T34" i="6" s="1"/>
  <c r="T35" i="6" s="1"/>
  <c r="D89" i="6"/>
  <c r="J72" i="6"/>
  <c r="BC72" i="6"/>
  <c r="T17" i="6" l="1"/>
  <c r="P34" i="6"/>
  <c r="P35" i="6" s="1"/>
  <c r="Q35" i="6"/>
  <c r="U35" i="6"/>
  <c r="Q17" i="6"/>
  <c r="P16" i="6"/>
  <c r="P17" i="6" s="1"/>
  <c r="R17" i="6"/>
  <c r="U17" i="6"/>
</calcChain>
</file>

<file path=xl/sharedStrings.xml><?xml version="1.0" encoding="utf-8"?>
<sst xmlns="http://schemas.openxmlformats.org/spreadsheetml/2006/main" count="3640" uniqueCount="387">
  <si>
    <t>Duke</t>
  </si>
  <si>
    <t>Gonzaga</t>
  </si>
  <si>
    <t>Syracuse</t>
  </si>
  <si>
    <t>Temple</t>
  </si>
  <si>
    <t>Pittsburgh</t>
  </si>
  <si>
    <t>Kansas</t>
  </si>
  <si>
    <t>Missouri</t>
  </si>
  <si>
    <t>Marquette</t>
  </si>
  <si>
    <t>Wisconsin</t>
  </si>
  <si>
    <t>Louisville</t>
  </si>
  <si>
    <t>Friday</t>
  </si>
  <si>
    <t>Thursday</t>
  </si>
  <si>
    <t>Florida</t>
  </si>
  <si>
    <t>Notre Dame</t>
  </si>
  <si>
    <t>Kansas St.</t>
  </si>
  <si>
    <t>UNLV</t>
  </si>
  <si>
    <t>Georgetown</t>
  </si>
  <si>
    <t>San Diego St.</t>
  </si>
  <si>
    <t>Belmont</t>
  </si>
  <si>
    <t>Michigan</t>
  </si>
  <si>
    <t>Cincinnati</t>
  </si>
  <si>
    <t>Memphis</t>
  </si>
  <si>
    <t>North Carolina</t>
  </si>
  <si>
    <t>Ohio State</t>
  </si>
  <si>
    <t>Colorado St.</t>
  </si>
  <si>
    <t>Davidson</t>
  </si>
  <si>
    <t>Montana</t>
  </si>
  <si>
    <t>New Mexico</t>
  </si>
  <si>
    <t>Harvard</t>
  </si>
  <si>
    <t>Wichita St.</t>
  </si>
  <si>
    <t>VCU</t>
  </si>
  <si>
    <t>South Dakota St.</t>
  </si>
  <si>
    <t>Indiana</t>
  </si>
  <si>
    <t>New Mexico St.</t>
  </si>
  <si>
    <t>Colorado</t>
  </si>
  <si>
    <t>Creighton</t>
  </si>
  <si>
    <t>Michigan St.</t>
  </si>
  <si>
    <t>Valparaiso</t>
  </si>
  <si>
    <t>Butler</t>
  </si>
  <si>
    <t>Bucknell</t>
  </si>
  <si>
    <t>Auburn Hills</t>
  </si>
  <si>
    <t>Salt Lake City</t>
  </si>
  <si>
    <t>St. Louis</t>
  </si>
  <si>
    <t>San Jose</t>
  </si>
  <si>
    <t>Lexington</t>
  </si>
  <si>
    <t>Southern</t>
  </si>
  <si>
    <t>Oklahoma St.</t>
  </si>
  <si>
    <t>Oregon</t>
  </si>
  <si>
    <t>Arizona</t>
  </si>
  <si>
    <t>California</t>
  </si>
  <si>
    <t>Akron</t>
  </si>
  <si>
    <t>Albany</t>
  </si>
  <si>
    <t>Philadelphia</t>
  </si>
  <si>
    <t>Mississippi</t>
  </si>
  <si>
    <t>Kansas City</t>
  </si>
  <si>
    <t>N.C. State</t>
  </si>
  <si>
    <t>Miami (FL)</t>
  </si>
  <si>
    <t>Pacific</t>
  </si>
  <si>
    <t>Dayton</t>
  </si>
  <si>
    <t>Austin</t>
  </si>
  <si>
    <t>Illinois</t>
  </si>
  <si>
    <t>Florida Gulf Coast</t>
  </si>
  <si>
    <t>Iona</t>
  </si>
  <si>
    <t>Villanova</t>
  </si>
  <si>
    <t>Northwestern St.</t>
  </si>
  <si>
    <t>Oklahoma</t>
  </si>
  <si>
    <t>Western Kentucky</t>
  </si>
  <si>
    <t>Minnesota</t>
  </si>
  <si>
    <t>UCLA</t>
  </si>
  <si>
    <t>No. Carolina A&amp;T</t>
  </si>
  <si>
    <t>St. Mary's</t>
  </si>
  <si>
    <t>F/D</t>
  </si>
  <si>
    <t>O/U</t>
  </si>
  <si>
    <t>-</t>
  </si>
  <si>
    <t>La Salle</t>
  </si>
  <si>
    <t>James Madison</t>
  </si>
  <si>
    <t>Iowa State</t>
  </si>
  <si>
    <t>1-5</t>
  </si>
  <si>
    <t>Murray St.</t>
  </si>
  <si>
    <t>So. Mississippi</t>
  </si>
  <si>
    <t>Portland</t>
  </si>
  <si>
    <t>Albuquerque</t>
  </si>
  <si>
    <t>BYU</t>
  </si>
  <si>
    <t>UNC-Asheville</t>
  </si>
  <si>
    <t>Long Beach St.</t>
  </si>
  <si>
    <t>Vanderbilt</t>
  </si>
  <si>
    <t>Kentucky</t>
  </si>
  <si>
    <t>W. Kentucky</t>
  </si>
  <si>
    <t>West Virginia</t>
  </si>
  <si>
    <t>Baylor</t>
  </si>
  <si>
    <t>Connecticut</t>
  </si>
  <si>
    <t>Iowa St.</t>
  </si>
  <si>
    <t>Loyola-Maryland</t>
  </si>
  <si>
    <t>Texas</t>
  </si>
  <si>
    <t>Nashville</t>
  </si>
  <si>
    <t>NC State</t>
  </si>
  <si>
    <t>Columbus</t>
  </si>
  <si>
    <t>Alabama</t>
  </si>
  <si>
    <t>Greensboro</t>
  </si>
  <si>
    <t>Virginia</t>
  </si>
  <si>
    <t>Omaha</t>
  </si>
  <si>
    <t>Florida St.</t>
  </si>
  <si>
    <t>St. Bonaventure</t>
  </si>
  <si>
    <t>n/a</t>
  </si>
  <si>
    <t>Norfolk St.</t>
  </si>
  <si>
    <t>Saint Louis</t>
  </si>
  <si>
    <t>Lehigh</t>
  </si>
  <si>
    <t>Ohio</t>
  </si>
  <si>
    <t>Purdue</t>
  </si>
  <si>
    <t>LIU-Brooklyn</t>
  </si>
  <si>
    <t>Xavier</t>
  </si>
  <si>
    <t>Detroit</t>
  </si>
  <si>
    <t>Vermont</t>
  </si>
  <si>
    <t>South Florida</t>
  </si>
  <si>
    <t>Total</t>
  </si>
  <si>
    <t>Clemson</t>
  </si>
  <si>
    <t>Tampa</t>
  </si>
  <si>
    <t>Old Dominion</t>
  </si>
  <si>
    <t>Morehead St.</t>
  </si>
  <si>
    <t>Denver</t>
  </si>
  <si>
    <t>Penn St.</t>
  </si>
  <si>
    <t>Tucson</t>
  </si>
  <si>
    <t>Princeton</t>
  </si>
  <si>
    <t>Richmond</t>
  </si>
  <si>
    <t>Northern Colorado</t>
  </si>
  <si>
    <t>UC-Santa Barbara</t>
  </si>
  <si>
    <t>Wofford</t>
  </si>
  <si>
    <t>Michigan State</t>
  </si>
  <si>
    <t>St. John's</t>
  </si>
  <si>
    <t>Utah St.</t>
  </si>
  <si>
    <t>Oakland</t>
  </si>
  <si>
    <t>Tulsa</t>
  </si>
  <si>
    <t>Tennessee</t>
  </si>
  <si>
    <t>Charlotte</t>
  </si>
  <si>
    <t>Chicago</t>
  </si>
  <si>
    <t>George Mason</t>
  </si>
  <si>
    <t>Cleveland</t>
  </si>
  <si>
    <t>Hampton</t>
  </si>
  <si>
    <t>Texas A&amp;M</t>
  </si>
  <si>
    <t>Florida State</t>
  </si>
  <si>
    <t>Boston University</t>
  </si>
  <si>
    <t>St. Peter's</t>
  </si>
  <si>
    <t>Washington</t>
  </si>
  <si>
    <t>Georgia</t>
  </si>
  <si>
    <t>Indiana State</t>
  </si>
  <si>
    <t>Texas-San Antonio</t>
  </si>
  <si>
    <t>Oklahoma City</t>
  </si>
  <si>
    <t>New Orleans</t>
  </si>
  <si>
    <t>Robert Morris</t>
  </si>
  <si>
    <t>Providence</t>
  </si>
  <si>
    <t>North Texas</t>
  </si>
  <si>
    <t>Sam Houston St.</t>
  </si>
  <si>
    <t>UTEP</t>
  </si>
  <si>
    <t>Northern Iowa</t>
  </si>
  <si>
    <t>East Tenn. St.</t>
  </si>
  <si>
    <t>Wake Forest</t>
  </si>
  <si>
    <t>Morgan St.</t>
  </si>
  <si>
    <t>Buffalo</t>
  </si>
  <si>
    <t>Milwaukee</t>
  </si>
  <si>
    <t>Cornell</t>
  </si>
  <si>
    <t>Jacksonville</t>
  </si>
  <si>
    <t>Siena</t>
  </si>
  <si>
    <t>Spokane</t>
  </si>
  <si>
    <t>Georgia Tech</t>
  </si>
  <si>
    <t>Ohio St.</t>
  </si>
  <si>
    <t>Maryland</t>
  </si>
  <si>
    <t>Houston</t>
  </si>
  <si>
    <t>Ark-Pine Bluff</t>
  </si>
  <si>
    <t>LSU</t>
  </si>
  <si>
    <t>UC-Northridge</t>
  </si>
  <si>
    <t>Radford</t>
  </si>
  <si>
    <t>UT-Chattanooga</t>
  </si>
  <si>
    <t>Mississippi State</t>
  </si>
  <si>
    <t>American</t>
  </si>
  <si>
    <t>Binghamton</t>
  </si>
  <si>
    <t>Morgan State</t>
  </si>
  <si>
    <t>Stephen F. Austin</t>
  </si>
  <si>
    <t>Miami, FL</t>
  </si>
  <si>
    <t>Oklahoma State</t>
  </si>
  <si>
    <t>Dayton, OH</t>
  </si>
  <si>
    <t>North Dakota St.</t>
  </si>
  <si>
    <t>Minneapolis</t>
  </si>
  <si>
    <t>Utah State</t>
  </si>
  <si>
    <t>Boise, ID</t>
  </si>
  <si>
    <t>Arizona State</t>
  </si>
  <si>
    <t>Utah</t>
  </si>
  <si>
    <t>USC</t>
  </si>
  <si>
    <t>Boston College</t>
  </si>
  <si>
    <t>Portland State</t>
  </si>
  <si>
    <t>Cleveland State</t>
  </si>
  <si>
    <t>Morehead State</t>
  </si>
  <si>
    <t>#1-5 seeds</t>
  </si>
  <si>
    <t>#4 seeds</t>
  </si>
  <si>
    <t>#5 seeds</t>
  </si>
  <si>
    <t>#3 seeds</t>
  </si>
  <si>
    <t>#2 seeds</t>
  </si>
  <si>
    <t>#1 seeds</t>
  </si>
  <si>
    <t>spread mattered</t>
  </si>
  <si>
    <t>Against the spread by seed</t>
  </si>
  <si>
    <t>Score</t>
  </si>
  <si>
    <t>Straight up by seed</t>
  </si>
  <si>
    <t>S. Florida</t>
  </si>
  <si>
    <t>12 seeds</t>
  </si>
  <si>
    <t>13 seeds</t>
  </si>
  <si>
    <t>Cleveland St.</t>
  </si>
  <si>
    <t>Murray St</t>
  </si>
  <si>
    <t>LaSalle</t>
  </si>
  <si>
    <t>14 seeds</t>
  </si>
  <si>
    <t>15 seeds</t>
  </si>
  <si>
    <t>Florida-Gulf Coast</t>
  </si>
  <si>
    <t>ML</t>
  </si>
  <si>
    <t>Profit</t>
  </si>
  <si>
    <t>Collect</t>
  </si>
  <si>
    <t>Western Michigan</t>
  </si>
  <si>
    <t>Delaware</t>
  </si>
  <si>
    <t>Saint Joseph's</t>
  </si>
  <si>
    <t>Wisc.-Milwaukee</t>
  </si>
  <si>
    <t>Arizona St.</t>
  </si>
  <si>
    <t>Manhattan</t>
  </si>
  <si>
    <t>Orlando</t>
  </si>
  <si>
    <t>San Antonio</t>
  </si>
  <si>
    <t>Massachusetts</t>
  </si>
  <si>
    <t>Raleigh</t>
  </si>
  <si>
    <t>Mercer</t>
  </si>
  <si>
    <t>Nebraska</t>
  </si>
  <si>
    <t>Stanford</t>
  </si>
  <si>
    <t>Weber St.</t>
  </si>
  <si>
    <t>San Diego</t>
  </si>
  <si>
    <t>Louisiana-Lafayette</t>
  </si>
  <si>
    <t>Eastern Kentucky</t>
  </si>
  <si>
    <t>George Washington</t>
  </si>
  <si>
    <t>Coastal Carolina</t>
  </si>
  <si>
    <t>N. Carolina Central</t>
  </si>
  <si>
    <t>spread</t>
  </si>
  <si>
    <t>Location</t>
  </si>
  <si>
    <t>Time</t>
  </si>
  <si>
    <t>Favorite</t>
  </si>
  <si>
    <t>Underdog</t>
  </si>
  <si>
    <t>Seed</t>
  </si>
  <si>
    <t>Cal-Poly SLO</t>
  </si>
  <si>
    <t>Fav</t>
  </si>
  <si>
    <t>Dog</t>
  </si>
  <si>
    <t>Over</t>
  </si>
  <si>
    <t>Under</t>
  </si>
  <si>
    <t>yes</t>
  </si>
  <si>
    <t>no</t>
  </si>
  <si>
    <t>by year</t>
  </si>
  <si>
    <t>East Tennessee St.</t>
  </si>
  <si>
    <t>12 seeds vs. spread</t>
  </si>
  <si>
    <t>spread &lt; 5 mattered</t>
  </si>
  <si>
    <t>Spread Mattered</t>
  </si>
  <si>
    <t>Spread &lt; 5 Mattered</t>
  </si>
  <si>
    <t>fell with 1 of spread</t>
  </si>
  <si>
    <t>Oral Roberts</t>
  </si>
  <si>
    <t>Kent State</t>
  </si>
  <si>
    <t>Kansas State</t>
  </si>
  <si>
    <t>Washington St.</t>
  </si>
  <si>
    <t>Winthrop</t>
  </si>
  <si>
    <t>Miss. Valley St.</t>
  </si>
  <si>
    <t>Washington, DC</t>
  </si>
  <si>
    <t>Denver, CO</t>
  </si>
  <si>
    <t>Omaha, NE</t>
  </si>
  <si>
    <t>Cal St.-Fullerton</t>
  </si>
  <si>
    <t>Anaheim, CA</t>
  </si>
  <si>
    <t>Drake</t>
  </si>
  <si>
    <t>Arkansas</t>
  </si>
  <si>
    <t>MD-Balt. County</t>
  </si>
  <si>
    <t>Texas-Arlington</t>
  </si>
  <si>
    <t>Mississippi St.</t>
  </si>
  <si>
    <t>Austin Peay</t>
  </si>
  <si>
    <t>Saint Mary's</t>
  </si>
  <si>
    <t>American U.</t>
  </si>
  <si>
    <t>South Alabama</t>
  </si>
  <si>
    <t>Boise State</t>
  </si>
  <si>
    <t>St. Joseph's</t>
  </si>
  <si>
    <t>Mount St. Mary's</t>
  </si>
  <si>
    <t>Raleigh, NC</t>
  </si>
  <si>
    <t>Little Rock, AR</t>
  </si>
  <si>
    <t>Birmingham, AL</t>
  </si>
  <si>
    <t>Tampa, FL</t>
  </si>
  <si>
    <t>Against The Spread (ATS)</t>
  </si>
  <si>
    <t>Straight Up (SU)</t>
  </si>
  <si>
    <t>WORKING AREA</t>
  </si>
  <si>
    <t>UAB</t>
  </si>
  <si>
    <t>SMU</t>
  </si>
  <si>
    <t>Northeastern</t>
  </si>
  <si>
    <t>Lafayette</t>
  </si>
  <si>
    <t>Georgia State</t>
  </si>
  <si>
    <t>Portland, OR</t>
  </si>
  <si>
    <t>Texas Southern</t>
  </si>
  <si>
    <t>Eastern Washington</t>
  </si>
  <si>
    <t>Iowa</t>
  </si>
  <si>
    <t>Seattle</t>
  </si>
  <si>
    <t>Wyoming</t>
  </si>
  <si>
    <t>UC-Irvine</t>
  </si>
  <si>
    <t>Wichita State</t>
  </si>
  <si>
    <t>New Mexico State</t>
  </si>
  <si>
    <t>#</t>
  </si>
  <si>
    <t>Georgia St.</t>
  </si>
  <si>
    <t># years</t>
  </si>
  <si>
    <t>Des Moines</t>
  </si>
  <si>
    <t>Brooklyn</t>
  </si>
  <si>
    <t>&lt;&lt;&lt;&lt;&lt; NONE &gt;&gt;&gt;&gt;</t>
  </si>
  <si>
    <t>#years</t>
  </si>
  <si>
    <t>#games/seed</t>
  </si>
  <si>
    <t>Against the spread</t>
  </si>
  <si>
    <t>Straight up</t>
  </si>
  <si>
    <t>fell within 1 of spread</t>
  </si>
  <si>
    <t>Raw numbers</t>
  </si>
  <si>
    <t>The underdog beat the spread, but lost the game.</t>
  </si>
  <si>
    <t>The game fell right on the spread, so it's possible that people could have won or lost depending on when/where they bet</t>
  </si>
  <si>
    <t>Betting number - the number associated with each team (or game for over/under).  When betting over/under, you can use either team's number.</t>
  </si>
  <si>
    <t>THURSDAY ONLY</t>
  </si>
  <si>
    <t>Push</t>
  </si>
  <si>
    <t>FRIDAY ONLY</t>
  </si>
  <si>
    <t>Subtotal</t>
  </si>
  <si>
    <t>SUNY-Buffalo</t>
  </si>
  <si>
    <t>Yale</t>
  </si>
  <si>
    <t>UNC-Wilmington</t>
  </si>
  <si>
    <t>Texas Tech</t>
  </si>
  <si>
    <t>Stony Brook</t>
  </si>
  <si>
    <t>Arkansas-Little Rock</t>
  </si>
  <si>
    <t>Fresno State</t>
  </si>
  <si>
    <t>Seton Hall</t>
  </si>
  <si>
    <t>CSU-Bakersfield</t>
  </si>
  <si>
    <t>Oregon State</t>
  </si>
  <si>
    <t>UW-Green Bay</t>
  </si>
  <si>
    <t>Weber State</t>
  </si>
  <si>
    <t>South Dakota State</t>
  </si>
  <si>
    <t>Hawaii</t>
  </si>
  <si>
    <t>St. Joseph's (PA)</t>
  </si>
  <si>
    <t>CBS</t>
  </si>
  <si>
    <t>TV</t>
  </si>
  <si>
    <t>TruTV</t>
  </si>
  <si>
    <t>TNT</t>
  </si>
  <si>
    <t>TBS</t>
  </si>
  <si>
    <t>Middle Tennessee State</t>
  </si>
  <si>
    <t>%</t>
  </si>
  <si>
    <t>Holy Cross</t>
  </si>
  <si>
    <t>Ark.-Little Rock</t>
  </si>
  <si>
    <t>Middle Tennessee</t>
  </si>
  <si>
    <t>count</t>
  </si>
  <si>
    <t>truTV</t>
  </si>
  <si>
    <t>East Tennessee State</t>
  </si>
  <si>
    <t>Middle Tennessee St.</t>
  </si>
  <si>
    <t>Northwestern</t>
  </si>
  <si>
    <t>Virginia Tech</t>
  </si>
  <si>
    <t>North Dakota</t>
  </si>
  <si>
    <t>Nevada</t>
  </si>
  <si>
    <t>Indianapolis</t>
  </si>
  <si>
    <t>Sacramento</t>
  </si>
  <si>
    <t>South Carolina</t>
  </si>
  <si>
    <t>Jacksonville State</t>
  </si>
  <si>
    <t>Rhode Island</t>
  </si>
  <si>
    <t>Troy</t>
  </si>
  <si>
    <t>Northern Kentucky</t>
  </si>
  <si>
    <t>Greenville, SC</t>
  </si>
  <si>
    <t>UC-Davis</t>
  </si>
  <si>
    <t>Thursday - First Half</t>
  </si>
  <si>
    <t>Friday - First Half</t>
  </si>
  <si>
    <t>within 1 of spread</t>
  </si>
  <si>
    <t>within 1 of sprd</t>
  </si>
  <si>
    <t>Profit from all upsets</t>
  </si>
  <si>
    <t>spread &lt; 4 mattered</t>
  </si>
  <si>
    <t>Spread &lt; 4 Mattered</t>
  </si>
  <si>
    <t>First Half</t>
  </si>
  <si>
    <t>Wright State</t>
  </si>
  <si>
    <t>UNC-Greensboro</t>
  </si>
  <si>
    <t>Penn</t>
  </si>
  <si>
    <t>Loyola-Chicago</t>
  </si>
  <si>
    <t>Miama (Fla.)</t>
  </si>
  <si>
    <t>LIU-Brookyn | Radford</t>
  </si>
  <si>
    <t>San Diego State</t>
  </si>
  <si>
    <t>St. Bonaventure | UCLA</t>
  </si>
  <si>
    <t>CSU-Fullerton</t>
  </si>
  <si>
    <t>Marshall</t>
  </si>
  <si>
    <t>Lipscomb</t>
  </si>
  <si>
    <t>Murray State</t>
  </si>
  <si>
    <t>NC Central | TX Southern</t>
  </si>
  <si>
    <t>Auburn</t>
  </si>
  <si>
    <t>College of Charleston</t>
  </si>
  <si>
    <t>TCU</t>
  </si>
  <si>
    <t>Arizona State | Syracuse</t>
  </si>
  <si>
    <t>Maryland-Balt. County</t>
  </si>
  <si>
    <t>Dallas</t>
  </si>
  <si>
    <t>Boise</t>
  </si>
  <si>
    <t>Wichita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</si>
</sst>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(#\)"/>
    <numFmt numFmtId="165" formatCode="[$-409]h:mm\ AM/PM;@"/>
    <numFmt numFmtId="166" formatCode="0.0"/>
    <numFmt numFmtId="167" formatCode="0_);[Red]\(0\)"/>
    <numFmt numFmtId="168" formatCode="\+#"/>
  </numFmts>
  <fonts count="40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name val="Cambria"/>
      <family val="1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i/>
      <sz val="12"/>
      <name val="Arial Narrow"/>
      <family val="2"/>
    </font>
    <font>
      <sz val="14"/>
      <name val="Courier New"/>
      <family val="3"/>
    </font>
    <font>
      <sz val="28"/>
      <name val="Arial"/>
      <family val="2"/>
    </font>
    <font>
      <b/>
      <sz val="20"/>
      <name val="Arial Narrow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i/>
      <sz val="12"/>
      <name val="Calibri"/>
      <family val="2"/>
    </font>
    <font>
      <b/>
      <i/>
      <sz val="14"/>
      <name val="Calibri"/>
      <family val="2"/>
    </font>
    <font>
      <b/>
      <sz val="24"/>
      <name val="Arial Narrow"/>
      <family val="2"/>
    </font>
    <font>
      <b/>
      <i/>
      <sz val="12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libri"/>
      <family val="2"/>
      <scheme val="minor"/>
    </font>
    <font>
      <b/>
      <i/>
      <sz val="14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name val="Cambria"/>
      <family val="1"/>
      <scheme val="major"/>
    </font>
    <font>
      <b/>
      <i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FF0000"/>
      <name val="Arial Narrow"/>
      <family val="2"/>
    </font>
    <font>
      <b/>
      <i/>
      <sz val="2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D9C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64">
    <xf numFmtId="0" fontId="0" fillId="0" borderId="0" xfId="0"/>
    <xf numFmtId="164" fontId="28" fillId="0" borderId="0" xfId="0" applyNumberFormat="1" applyFont="1"/>
    <xf numFmtId="164" fontId="28" fillId="0" borderId="0" xfId="0" applyNumberFormat="1" applyFont="1" applyAlignment="1">
      <alignment horizontal="right"/>
    </xf>
    <xf numFmtId="0" fontId="4" fillId="0" borderId="0" xfId="0" applyFont="1"/>
    <xf numFmtId="0" fontId="28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center"/>
    </xf>
    <xf numFmtId="0" fontId="29" fillId="0" borderId="0" xfId="0" applyFon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8" fillId="0" borderId="0" xfId="0" applyFont="1"/>
    <xf numFmtId="0" fontId="3" fillId="0" borderId="1" xfId="0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7" fontId="0" fillId="0" borderId="8" xfId="0" applyNumberFormat="1" applyBorder="1"/>
    <xf numFmtId="0" fontId="6" fillId="0" borderId="0" xfId="0" applyFont="1"/>
    <xf numFmtId="0" fontId="30" fillId="0" borderId="0" xfId="0" applyFont="1" applyAlignment="1">
      <alignment horizontal="center"/>
    </xf>
    <xf numFmtId="0" fontId="31" fillId="0" borderId="0" xfId="0" applyFont="1"/>
    <xf numFmtId="0" fontId="10" fillId="0" borderId="0" xfId="0" applyFont="1"/>
    <xf numFmtId="164" fontId="32" fillId="0" borderId="0" xfId="0" applyNumberFormat="1" applyFont="1"/>
    <xf numFmtId="164" fontId="8" fillId="0" borderId="0" xfId="0" applyNumberFormat="1" applyFont="1"/>
    <xf numFmtId="164" fontId="32" fillId="0" borderId="0" xfId="0" applyNumberFormat="1" applyFont="1" applyAlignment="1">
      <alignment horizontal="right"/>
    </xf>
    <xf numFmtId="0" fontId="5" fillId="0" borderId="0" xfId="0" applyFont="1"/>
    <xf numFmtId="0" fontId="5" fillId="0" borderId="2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0" xfId="0" applyNumberFormat="1" applyFont="1"/>
    <xf numFmtId="165" fontId="5" fillId="0" borderId="4" xfId="0" applyNumberFormat="1" applyFont="1" applyBorder="1"/>
    <xf numFmtId="165" fontId="5" fillId="0" borderId="5" xfId="0" applyNumberFormat="1" applyFont="1" applyBorder="1"/>
    <xf numFmtId="0" fontId="33" fillId="0" borderId="0" xfId="0" applyFont="1"/>
    <xf numFmtId="0" fontId="34" fillId="0" borderId="0" xfId="0" applyFont="1"/>
    <xf numFmtId="0" fontId="33" fillId="0" borderId="9" xfId="0" applyFont="1" applyBorder="1"/>
    <xf numFmtId="0" fontId="33" fillId="0" borderId="10" xfId="0" applyFont="1" applyBorder="1"/>
    <xf numFmtId="164" fontId="35" fillId="2" borderId="11" xfId="0" applyNumberFormat="1" applyFont="1" applyFill="1" applyBorder="1" applyAlignment="1">
      <alignment horizontal="center"/>
    </xf>
    <xf numFmtId="164" fontId="35" fillId="2" borderId="12" xfId="0" applyNumberFormat="1" applyFont="1" applyFill="1" applyBorder="1" applyAlignment="1">
      <alignment horizontal="center"/>
    </xf>
    <xf numFmtId="164" fontId="35" fillId="2" borderId="13" xfId="0" applyNumberFormat="1" applyFont="1" applyFill="1" applyBorder="1" applyAlignment="1">
      <alignment horizontal="center"/>
    </xf>
    <xf numFmtId="168" fontId="33" fillId="0" borderId="0" xfId="0" applyNumberFormat="1" applyFont="1"/>
    <xf numFmtId="168" fontId="35" fillId="2" borderId="12" xfId="0" applyNumberFormat="1" applyFont="1" applyFill="1" applyBorder="1" applyAlignment="1">
      <alignment horizontal="center"/>
    </xf>
    <xf numFmtId="168" fontId="33" fillId="0" borderId="9" xfId="0" applyNumberFormat="1" applyFont="1" applyBorder="1"/>
    <xf numFmtId="168" fontId="33" fillId="0" borderId="10" xfId="0" applyNumberFormat="1" applyFont="1" applyBorder="1"/>
    <xf numFmtId="168" fontId="3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7" fontId="0" fillId="0" borderId="0" xfId="0" applyNumberFormat="1" applyBorder="1"/>
    <xf numFmtId="164" fontId="31" fillId="0" borderId="0" xfId="0" applyNumberFormat="1" applyFont="1"/>
    <xf numFmtId="164" fontId="33" fillId="0" borderId="0" xfId="0" applyNumberFormat="1" applyFont="1" applyAlignment="1">
      <alignment horizontal="center"/>
    </xf>
    <xf numFmtId="0" fontId="33" fillId="3" borderId="10" xfId="0" applyFont="1" applyFill="1" applyBorder="1"/>
    <xf numFmtId="168" fontId="33" fillId="3" borderId="10" xfId="0" applyNumberFormat="1" applyFont="1" applyFill="1" applyBorder="1"/>
    <xf numFmtId="0" fontId="5" fillId="3" borderId="1" xfId="0" applyFont="1" applyFill="1" applyBorder="1" applyAlignment="1">
      <alignment horizontal="right"/>
    </xf>
    <xf numFmtId="165" fontId="5" fillId="3" borderId="5" xfId="0" applyNumberFormat="1" applyFont="1" applyFill="1" applyBorder="1"/>
    <xf numFmtId="0" fontId="33" fillId="3" borderId="14" xfId="0" applyFont="1" applyFill="1" applyBorder="1"/>
    <xf numFmtId="168" fontId="33" fillId="3" borderId="14" xfId="0" applyNumberFormat="1" applyFont="1" applyFill="1" applyBorder="1"/>
    <xf numFmtId="0" fontId="5" fillId="3" borderId="6" xfId="0" applyFont="1" applyFill="1" applyBorder="1" applyAlignment="1">
      <alignment horizontal="right"/>
    </xf>
    <xf numFmtId="165" fontId="5" fillId="3" borderId="8" xfId="0" applyNumberFormat="1" applyFont="1" applyFill="1" applyBorder="1"/>
    <xf numFmtId="166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7" xfId="0" quotePrefix="1" applyNumberFormat="1" applyFont="1" applyFill="1" applyBorder="1" applyAlignment="1">
      <alignment horizontal="center"/>
    </xf>
    <xf numFmtId="0" fontId="3" fillId="0" borderId="7" xfId="0" quotePrefix="1" applyNumberFormat="1" applyFont="1" applyBorder="1" applyAlignment="1">
      <alignment horizontal="center"/>
    </xf>
    <xf numFmtId="0" fontId="3" fillId="0" borderId="8" xfId="0" quotePrefix="1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6" xfId="0" quotePrefix="1" applyNumberFormat="1" applyFont="1" applyFill="1" applyBorder="1" applyAlignment="1">
      <alignment horizontal="center"/>
    </xf>
    <xf numFmtId="168" fontId="33" fillId="0" borderId="10" xfId="0" quotePrefix="1" applyNumberFormat="1" applyFont="1" applyBorder="1"/>
    <xf numFmtId="164" fontId="33" fillId="0" borderId="0" xfId="0" applyNumberFormat="1" applyFont="1"/>
    <xf numFmtId="0" fontId="0" fillId="0" borderId="0" xfId="0" applyFill="1" applyBorder="1"/>
    <xf numFmtId="167" fontId="5" fillId="0" borderId="0" xfId="0" applyNumberFormat="1" applyFont="1"/>
    <xf numFmtId="0" fontId="3" fillId="0" borderId="0" xfId="0" quotePrefix="1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0" fontId="3" fillId="0" borderId="5" xfId="0" quotePrefix="1" applyNumberFormat="1" applyFont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64" fontId="29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" fontId="11" fillId="0" borderId="2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12" fillId="3" borderId="1" xfId="0" applyFont="1" applyFill="1" applyBorder="1" applyAlignment="1">
      <alignment horizontal="right"/>
    </xf>
    <xf numFmtId="0" fontId="12" fillId="3" borderId="6" xfId="0" applyFont="1" applyFill="1" applyBorder="1" applyAlignment="1">
      <alignment horizontal="right"/>
    </xf>
    <xf numFmtId="165" fontId="12" fillId="3" borderId="5" xfId="0" applyNumberFormat="1" applyFont="1" applyFill="1" applyBorder="1"/>
    <xf numFmtId="165" fontId="12" fillId="3" borderId="8" xfId="0" applyNumberFormat="1" applyFont="1" applyFill="1" applyBorder="1"/>
    <xf numFmtId="0" fontId="12" fillId="0" borderId="1" xfId="0" applyFont="1" applyFill="1" applyBorder="1" applyAlignment="1">
      <alignment horizontal="right"/>
    </xf>
    <xf numFmtId="165" fontId="12" fillId="0" borderId="5" xfId="0" applyNumberFormat="1" applyFont="1" applyFill="1" applyBorder="1"/>
    <xf numFmtId="168" fontId="13" fillId="0" borderId="9" xfId="0" applyNumberFormat="1" applyFont="1" applyFill="1" applyBorder="1"/>
    <xf numFmtId="168" fontId="13" fillId="3" borderId="10" xfId="0" applyNumberFormat="1" applyFont="1" applyFill="1" applyBorder="1"/>
    <xf numFmtId="168" fontId="13" fillId="0" borderId="10" xfId="0" applyNumberFormat="1" applyFont="1" applyFill="1" applyBorder="1"/>
    <xf numFmtId="168" fontId="13" fillId="3" borderId="14" xfId="0" applyNumberFormat="1" applyFont="1" applyFill="1" applyBorder="1"/>
    <xf numFmtId="164" fontId="30" fillId="0" borderId="2" xfId="0" applyNumberFormat="1" applyFont="1" applyFill="1" applyBorder="1"/>
    <xf numFmtId="164" fontId="30" fillId="3" borderId="1" xfId="0" applyNumberFormat="1" applyFont="1" applyFill="1" applyBorder="1"/>
    <xf numFmtId="164" fontId="30" fillId="0" borderId="1" xfId="0" applyNumberFormat="1" applyFont="1" applyFill="1" applyBorder="1"/>
    <xf numFmtId="164" fontId="30" fillId="3" borderId="6" xfId="0" applyNumberFormat="1" applyFont="1" applyFill="1" applyBorder="1"/>
    <xf numFmtId="0" fontId="36" fillId="0" borderId="4" xfId="0" applyFont="1" applyFill="1" applyBorder="1"/>
    <xf numFmtId="0" fontId="36" fillId="3" borderId="5" xfId="0" applyFont="1" applyFill="1" applyBorder="1"/>
    <xf numFmtId="0" fontId="36" fillId="0" borderId="5" xfId="0" applyFont="1" applyFill="1" applyBorder="1"/>
    <xf numFmtId="0" fontId="36" fillId="3" borderId="8" xfId="0" applyFont="1" applyFill="1" applyBorder="1"/>
    <xf numFmtId="164" fontId="33" fillId="0" borderId="2" xfId="0" applyNumberFormat="1" applyFont="1" applyFill="1" applyBorder="1"/>
    <xf numFmtId="164" fontId="33" fillId="3" borderId="1" xfId="0" applyNumberFormat="1" applyFont="1" applyFill="1" applyBorder="1"/>
    <xf numFmtId="164" fontId="33" fillId="0" borderId="1" xfId="0" applyNumberFormat="1" applyFont="1" applyFill="1" applyBorder="1"/>
    <xf numFmtId="164" fontId="33" fillId="3" borderId="6" xfId="0" applyNumberFormat="1" applyFont="1" applyFill="1" applyBorder="1"/>
    <xf numFmtId="164" fontId="30" fillId="0" borderId="3" xfId="0" applyNumberFormat="1" applyFont="1" applyFill="1" applyBorder="1" applyAlignment="1">
      <alignment horizontal="right"/>
    </xf>
    <xf numFmtId="164" fontId="30" fillId="3" borderId="0" xfId="0" applyNumberFormat="1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64" fontId="30" fillId="3" borderId="7" xfId="0" applyNumberFormat="1" applyFont="1" applyFill="1" applyBorder="1" applyAlignment="1">
      <alignment horizontal="right"/>
    </xf>
    <xf numFmtId="0" fontId="36" fillId="0" borderId="3" xfId="0" applyFont="1" applyFill="1" applyBorder="1"/>
    <xf numFmtId="0" fontId="36" fillId="3" borderId="0" xfId="0" applyFont="1" applyFill="1" applyBorder="1"/>
    <xf numFmtId="0" fontId="36" fillId="0" borderId="0" xfId="0" applyFont="1" applyFill="1" applyBorder="1"/>
    <xf numFmtId="0" fontId="36" fillId="3" borderId="7" xfId="0" applyFont="1" applyFill="1" applyBorder="1"/>
    <xf numFmtId="0" fontId="13" fillId="0" borderId="2" xfId="0" applyFont="1" applyFill="1" applyBorder="1"/>
    <xf numFmtId="0" fontId="13" fillId="3" borderId="1" xfId="0" applyFont="1" applyFill="1" applyBorder="1"/>
    <xf numFmtId="0" fontId="13" fillId="0" borderId="1" xfId="0" applyFont="1" applyFill="1" applyBorder="1"/>
    <xf numFmtId="0" fontId="13" fillId="3" borderId="6" xfId="0" applyFont="1" applyFill="1" applyBorder="1"/>
    <xf numFmtId="164" fontId="35" fillId="2" borderId="3" xfId="0" applyNumberFormat="1" applyFont="1" applyFill="1" applyBorder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3" borderId="16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0" fontId="36" fillId="0" borderId="18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center"/>
    </xf>
    <xf numFmtId="0" fontId="14" fillId="3" borderId="5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0" fontId="14" fillId="3" borderId="8" xfId="0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3" borderId="6" xfId="0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3" borderId="1" xfId="0" applyNumberFormat="1" applyFont="1" applyFill="1" applyBorder="1" applyAlignment="1">
      <alignment horizontal="center" vertical="center"/>
    </xf>
    <xf numFmtId="164" fontId="33" fillId="3" borderId="1" xfId="0" applyNumberFormat="1" applyFont="1" applyFill="1" applyBorder="1" applyAlignment="1">
      <alignment vertical="center"/>
    </xf>
    <xf numFmtId="0" fontId="36" fillId="3" borderId="5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165" fontId="12" fillId="3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4" fillId="0" borderId="1" xfId="0" applyNumberFormat="1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vertical="center"/>
    </xf>
    <xf numFmtId="0" fontId="36" fillId="0" borderId="5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/>
    </xf>
    <xf numFmtId="165" fontId="12" fillId="0" borderId="5" xfId="0" applyNumberFormat="1" applyFont="1" applyFill="1" applyBorder="1" applyAlignment="1">
      <alignment vertical="center"/>
    </xf>
    <xf numFmtId="0" fontId="36" fillId="3" borderId="7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4" fontId="8" fillId="0" borderId="0" xfId="0" applyNumberFormat="1" applyFont="1" applyAlignment="1"/>
    <xf numFmtId="0" fontId="10" fillId="0" borderId="0" xfId="0" applyFont="1" applyAlignment="1"/>
    <xf numFmtId="0" fontId="34" fillId="0" borderId="0" xfId="0" applyFont="1" applyAlignment="1"/>
    <xf numFmtId="0" fontId="6" fillId="0" borderId="0" xfId="0" applyFont="1" applyAlignment="1"/>
    <xf numFmtId="168" fontId="34" fillId="0" borderId="0" xfId="0" applyNumberFormat="1" applyFont="1" applyAlignment="1"/>
    <xf numFmtId="0" fontId="3" fillId="0" borderId="0" xfId="0" applyFont="1" applyAlignment="1"/>
    <xf numFmtId="0" fontId="0" fillId="0" borderId="0" xfId="0" applyAlignment="1"/>
    <xf numFmtId="0" fontId="0" fillId="0" borderId="0" xfId="0" quotePrefix="1" applyNumberFormat="1" applyAlignment="1">
      <alignment horizontal="center"/>
    </xf>
    <xf numFmtId="0" fontId="3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17" fillId="0" borderId="0" xfId="0" applyNumberFormat="1" applyFont="1" applyAlignment="1"/>
    <xf numFmtId="0" fontId="18" fillId="0" borderId="0" xfId="0" applyFont="1" applyAlignment="1"/>
    <xf numFmtId="0" fontId="17" fillId="0" borderId="0" xfId="0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/>
    <xf numFmtId="0" fontId="20" fillId="0" borderId="0" xfId="0" applyFont="1"/>
    <xf numFmtId="0" fontId="12" fillId="0" borderId="2" xfId="0" applyFont="1" applyBorder="1" applyAlignment="1">
      <alignment horizontal="right"/>
    </xf>
    <xf numFmtId="165" fontId="12" fillId="0" borderId="4" xfId="0" applyNumberFormat="1" applyFont="1" applyBorder="1"/>
    <xf numFmtId="0" fontId="12" fillId="0" borderId="1" xfId="0" applyFont="1" applyBorder="1" applyAlignment="1">
      <alignment horizontal="right"/>
    </xf>
    <xf numFmtId="165" fontId="12" fillId="0" borderId="5" xfId="0" applyNumberFormat="1" applyFont="1" applyBorder="1"/>
    <xf numFmtId="0" fontId="36" fillId="0" borderId="4" xfId="0" applyFont="1" applyBorder="1"/>
    <xf numFmtId="0" fontId="36" fillId="0" borderId="5" xfId="0" applyFont="1" applyBorder="1"/>
    <xf numFmtId="0" fontId="36" fillId="0" borderId="3" xfId="0" applyFont="1" applyBorder="1"/>
    <xf numFmtId="0" fontId="36" fillId="0" borderId="0" xfId="0" applyFont="1" applyBorder="1"/>
    <xf numFmtId="164" fontId="33" fillId="0" borderId="2" xfId="0" applyNumberFormat="1" applyFont="1" applyBorder="1"/>
    <xf numFmtId="164" fontId="33" fillId="0" borderId="1" xfId="0" applyNumberFormat="1" applyFont="1" applyBorder="1"/>
    <xf numFmtId="164" fontId="33" fillId="0" borderId="3" xfId="0" applyNumberFormat="1" applyFont="1" applyBorder="1" applyAlignment="1">
      <alignment horizontal="right"/>
    </xf>
    <xf numFmtId="164" fontId="33" fillId="3" borderId="0" xfId="0" applyNumberFormat="1" applyFont="1" applyFill="1" applyBorder="1" applyAlignment="1">
      <alignment horizontal="right"/>
    </xf>
    <xf numFmtId="164" fontId="33" fillId="0" borderId="0" xfId="0" applyNumberFormat="1" applyFont="1" applyBorder="1" applyAlignment="1">
      <alignment horizontal="right"/>
    </xf>
    <xf numFmtId="164" fontId="33" fillId="3" borderId="7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15" xfId="0" applyNumberFormat="1" applyFont="1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3" borderId="10" xfId="0" applyFont="1" applyFill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3" borderId="1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3" fillId="3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166" fontId="3" fillId="3" borderId="8" xfId="0" applyNumberFormat="1" applyFont="1" applyFill="1" applyBorder="1" applyAlignment="1">
      <alignment horizontal="center"/>
    </xf>
    <xf numFmtId="0" fontId="23" fillId="0" borderId="2" xfId="0" applyFont="1" applyFill="1" applyBorder="1" applyAlignment="1">
      <alignment horizontal="right"/>
    </xf>
    <xf numFmtId="165" fontId="23" fillId="0" borderId="4" xfId="0" applyNumberFormat="1" applyFont="1" applyFill="1" applyBorder="1"/>
    <xf numFmtId="0" fontId="23" fillId="3" borderId="1" xfId="0" applyFont="1" applyFill="1" applyBorder="1" applyAlignment="1">
      <alignment horizontal="right"/>
    </xf>
    <xf numFmtId="165" fontId="23" fillId="3" borderId="5" xfId="0" applyNumberFormat="1" applyFont="1" applyFill="1" applyBorder="1"/>
    <xf numFmtId="0" fontId="23" fillId="0" borderId="1" xfId="0" applyFont="1" applyFill="1" applyBorder="1" applyAlignment="1">
      <alignment horizontal="right"/>
    </xf>
    <xf numFmtId="165" fontId="23" fillId="0" borderId="5" xfId="0" applyNumberFormat="1" applyFont="1" applyFill="1" applyBorder="1"/>
    <xf numFmtId="0" fontId="23" fillId="3" borderId="6" xfId="0" applyFont="1" applyFill="1" applyBorder="1" applyAlignment="1">
      <alignment horizontal="right"/>
    </xf>
    <xf numFmtId="165" fontId="23" fillId="3" borderId="8" xfId="0" applyNumberFormat="1" applyFont="1" applyFill="1" applyBorder="1"/>
    <xf numFmtId="0" fontId="36" fillId="0" borderId="18" xfId="0" applyNumberFormat="1" applyFont="1" applyFill="1" applyBorder="1" applyAlignment="1">
      <alignment horizontal="center"/>
    </xf>
    <xf numFmtId="0" fontId="36" fillId="0" borderId="19" xfId="0" applyNumberFormat="1" applyFont="1" applyFill="1" applyBorder="1" applyAlignment="1">
      <alignment horizontal="center"/>
    </xf>
    <xf numFmtId="165" fontId="23" fillId="0" borderId="3" xfId="0" applyNumberFormat="1" applyFont="1" applyFill="1" applyBorder="1"/>
    <xf numFmtId="165" fontId="23" fillId="3" borderId="0" xfId="0" applyNumberFormat="1" applyFont="1" applyFill="1" applyBorder="1"/>
    <xf numFmtId="165" fontId="23" fillId="0" borderId="0" xfId="0" applyNumberFormat="1" applyFont="1" applyFill="1" applyBorder="1"/>
    <xf numFmtId="165" fontId="23" fillId="3" borderId="7" xfId="0" applyNumberFormat="1" applyFont="1" applyFill="1" applyBorder="1"/>
    <xf numFmtId="0" fontId="24" fillId="0" borderId="0" xfId="0" applyFont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36" fillId="3" borderId="16" xfId="0" applyNumberFormat="1" applyFont="1" applyFill="1" applyBorder="1" applyAlignment="1">
      <alignment horizontal="center"/>
    </xf>
    <xf numFmtId="0" fontId="36" fillId="0" borderId="16" xfId="0" applyNumberFormat="1" applyFont="1" applyFill="1" applyBorder="1" applyAlignment="1">
      <alignment horizontal="center"/>
    </xf>
    <xf numFmtId="0" fontId="36" fillId="3" borderId="17" xfId="0" applyNumberFormat="1" applyFont="1" applyFill="1" applyBorder="1" applyAlignment="1">
      <alignment horizontal="center"/>
    </xf>
    <xf numFmtId="0" fontId="36" fillId="3" borderId="19" xfId="0" applyNumberFormat="1" applyFont="1" applyFill="1" applyBorder="1" applyAlignment="1">
      <alignment horizontal="center"/>
    </xf>
    <xf numFmtId="0" fontId="36" fillId="3" borderId="2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5" xfId="0" applyFont="1" applyFill="1" applyBorder="1" applyAlignment="1">
      <alignment horizontal="center"/>
    </xf>
    <xf numFmtId="0" fontId="37" fillId="3" borderId="14" xfId="0" applyFont="1" applyFill="1" applyBorder="1" applyAlignment="1">
      <alignment horizontal="center"/>
    </xf>
    <xf numFmtId="0" fontId="37" fillId="3" borderId="8" xfId="0" applyFont="1" applyFill="1" applyBorder="1" applyAlignment="1">
      <alignment horizontal="center"/>
    </xf>
    <xf numFmtId="0" fontId="37" fillId="3" borderId="1" xfId="0" applyFont="1" applyFill="1" applyBorder="1" applyAlignment="1">
      <alignment horizontal="center"/>
    </xf>
    <xf numFmtId="0" fontId="37" fillId="3" borderId="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/>
    <xf numFmtId="1" fontId="11" fillId="0" borderId="3" xfId="0" applyNumberFormat="1" applyFont="1" applyBorder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10" fontId="11" fillId="3" borderId="0" xfId="0" applyNumberFormat="1" applyFont="1" applyFill="1" applyAlignment="1">
      <alignment horizontal="center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0" xfId="0" applyFont="1" applyFill="1" applyAlignment="1">
      <alignment horizontal="right"/>
    </xf>
    <xf numFmtId="10" fontId="11" fillId="5" borderId="0" xfId="0" applyNumberFormat="1" applyFont="1" applyFill="1" applyAlignment="1">
      <alignment horizontal="center"/>
    </xf>
    <xf numFmtId="10" fontId="38" fillId="5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36" fillId="0" borderId="5" xfId="0" quotePrefix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10" fontId="38" fillId="3" borderId="0" xfId="0" applyNumberFormat="1" applyFont="1" applyFill="1" applyAlignment="1">
      <alignment horizontal="center"/>
    </xf>
    <xf numFmtId="10" fontId="38" fillId="0" borderId="0" xfId="0" applyNumberFormat="1" applyFont="1" applyAlignment="1">
      <alignment horizontal="center"/>
    </xf>
    <xf numFmtId="0" fontId="13" fillId="0" borderId="34" xfId="0" applyFont="1" applyBorder="1" applyAlignment="1">
      <alignment horizontal="right"/>
    </xf>
    <xf numFmtId="0" fontId="13" fillId="6" borderId="34" xfId="0" applyFont="1" applyFill="1" applyBorder="1" applyAlignment="1">
      <alignment horizontal="right"/>
    </xf>
    <xf numFmtId="0" fontId="26" fillId="0" borderId="35" xfId="0" applyFont="1" applyBorder="1" applyAlignment="1">
      <alignment vertical="center"/>
    </xf>
    <xf numFmtId="0" fontId="26" fillId="6" borderId="35" xfId="0" applyFont="1" applyFill="1" applyBorder="1" applyAlignment="1">
      <alignment vertical="center"/>
    </xf>
    <xf numFmtId="0" fontId="12" fillId="0" borderId="36" xfId="0" applyFont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6" borderId="38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right" vertical="center"/>
    </xf>
    <xf numFmtId="18" fontId="12" fillId="0" borderId="40" xfId="0" applyNumberFormat="1" applyFont="1" applyBorder="1" applyAlignment="1">
      <alignment horizontal="right" vertical="center"/>
    </xf>
    <xf numFmtId="0" fontId="12" fillId="6" borderId="41" xfId="0" applyFont="1" applyFill="1" applyBorder="1" applyAlignment="1">
      <alignment horizontal="right" vertical="center"/>
    </xf>
    <xf numFmtId="18" fontId="12" fillId="6" borderId="42" xfId="0" applyNumberFormat="1" applyFont="1" applyFill="1" applyBorder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18" fontId="12" fillId="0" borderId="42" xfId="0" applyNumberFormat="1" applyFont="1" applyBorder="1" applyAlignment="1">
      <alignment horizontal="right" vertical="center"/>
    </xf>
    <xf numFmtId="0" fontId="12" fillId="6" borderId="43" xfId="0" applyFont="1" applyFill="1" applyBorder="1" applyAlignment="1">
      <alignment horizontal="right" vertical="center"/>
    </xf>
    <xf numFmtId="18" fontId="12" fillId="6" borderId="44" xfId="0" applyNumberFormat="1" applyFont="1" applyFill="1" applyBorder="1" applyAlignment="1">
      <alignment horizontal="right" vertical="center"/>
    </xf>
    <xf numFmtId="0" fontId="14" fillId="0" borderId="36" xfId="0" applyFont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26" fillId="0" borderId="45" xfId="0" applyFont="1" applyBorder="1" applyAlignment="1">
      <alignment vertical="center"/>
    </xf>
    <xf numFmtId="0" fontId="13" fillId="0" borderId="46" xfId="0" applyFont="1" applyBorder="1" applyAlignment="1">
      <alignment horizontal="right"/>
    </xf>
    <xf numFmtId="0" fontId="36" fillId="0" borderId="21" xfId="0" applyNumberFormat="1" applyFont="1" applyFill="1" applyBorder="1" applyAlignment="1">
      <alignment horizontal="center"/>
    </xf>
    <xf numFmtId="0" fontId="36" fillId="0" borderId="22" xfId="0" applyNumberFormat="1" applyFont="1" applyFill="1" applyBorder="1" applyAlignment="1">
      <alignment horizontal="center"/>
    </xf>
    <xf numFmtId="0" fontId="36" fillId="0" borderId="3" xfId="0" applyFont="1" applyFill="1" applyBorder="1" applyAlignment="1">
      <alignment vertical="center"/>
    </xf>
    <xf numFmtId="0" fontId="26" fillId="6" borderId="47" xfId="0" applyFont="1" applyFill="1" applyBorder="1" applyAlignment="1">
      <alignment vertical="center"/>
    </xf>
    <xf numFmtId="0" fontId="13" fillId="6" borderId="48" xfId="0" applyFont="1" applyFill="1" applyBorder="1" applyAlignment="1">
      <alignment horizontal="right"/>
    </xf>
    <xf numFmtId="0" fontId="36" fillId="3" borderId="23" xfId="0" applyNumberFormat="1" applyFont="1" applyFill="1" applyBorder="1" applyAlignment="1">
      <alignment horizontal="center"/>
    </xf>
    <xf numFmtId="0" fontId="36" fillId="3" borderId="24" xfId="0" applyNumberFormat="1" applyFont="1" applyFill="1" applyBorder="1" applyAlignment="1">
      <alignment horizontal="center"/>
    </xf>
    <xf numFmtId="168" fontId="13" fillId="0" borderId="36" xfId="0" applyNumberFormat="1" applyFont="1" applyBorder="1" applyAlignment="1">
      <alignment horizontal="right"/>
    </xf>
    <xf numFmtId="168" fontId="13" fillId="6" borderId="37" xfId="0" applyNumberFormat="1" applyFont="1" applyFill="1" applyBorder="1" applyAlignment="1">
      <alignment horizontal="right"/>
    </xf>
    <xf numFmtId="168" fontId="13" fillId="0" borderId="37" xfId="0" applyNumberFormat="1" applyFont="1" applyBorder="1" applyAlignment="1">
      <alignment horizontal="right"/>
    </xf>
    <xf numFmtId="168" fontId="13" fillId="6" borderId="38" xfId="0" applyNumberFormat="1" applyFont="1" applyFill="1" applyBorder="1" applyAlignment="1">
      <alignment horizontal="right"/>
    </xf>
    <xf numFmtId="164" fontId="25" fillId="0" borderId="49" xfId="0" applyNumberFormat="1" applyFont="1" applyBorder="1" applyAlignment="1">
      <alignment horizontal="right" vertical="center"/>
    </xf>
    <xf numFmtId="164" fontId="25" fillId="6" borderId="50" xfId="0" applyNumberFormat="1" applyFont="1" applyFill="1" applyBorder="1" applyAlignment="1">
      <alignment horizontal="right" vertical="center"/>
    </xf>
    <xf numFmtId="164" fontId="25" fillId="0" borderId="50" xfId="0" applyNumberFormat="1" applyFont="1" applyBorder="1" applyAlignment="1">
      <alignment horizontal="right" vertical="center"/>
    </xf>
    <xf numFmtId="164" fontId="25" fillId="6" borderId="51" xfId="0" applyNumberFormat="1" applyFont="1" applyFill="1" applyBorder="1" applyAlignment="1">
      <alignment horizontal="right" vertical="center"/>
    </xf>
    <xf numFmtId="0" fontId="13" fillId="0" borderId="37" xfId="0" applyNumberFormat="1" applyFont="1" applyBorder="1" applyAlignment="1">
      <alignment horizontal="right"/>
    </xf>
    <xf numFmtId="0" fontId="3" fillId="0" borderId="0" xfId="0" applyFont="1" applyBorder="1"/>
    <xf numFmtId="0" fontId="22" fillId="0" borderId="0" xfId="0" applyFont="1" applyAlignment="1"/>
    <xf numFmtId="0" fontId="27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3" borderId="14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8" fontId="13" fillId="0" borderId="52" xfId="0" applyNumberFormat="1" applyFont="1" applyBorder="1" applyAlignment="1">
      <alignment horizontal="right"/>
    </xf>
    <xf numFmtId="168" fontId="13" fillId="6" borderId="53" xfId="0" applyNumberFormat="1" applyFont="1" applyFill="1" applyBorder="1" applyAlignment="1">
      <alignment horizontal="right"/>
    </xf>
    <xf numFmtId="168" fontId="13" fillId="6" borderId="54" xfId="0" applyNumberFormat="1" applyFont="1" applyFill="1" applyBorder="1" applyAlignment="1">
      <alignment horizontal="right"/>
    </xf>
    <xf numFmtId="0" fontId="36" fillId="0" borderId="9" xfId="0" applyFont="1" applyFill="1" applyBorder="1" applyAlignment="1">
      <alignment vertical="center"/>
    </xf>
    <xf numFmtId="0" fontId="36" fillId="3" borderId="10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3" borderId="14" xfId="0" applyFont="1" applyFill="1" applyBorder="1" applyAlignment="1">
      <alignment vertical="center"/>
    </xf>
    <xf numFmtId="0" fontId="36" fillId="0" borderId="9" xfId="0" applyFont="1" applyFill="1" applyBorder="1"/>
    <xf numFmtId="0" fontId="36" fillId="3" borderId="10" xfId="0" applyFont="1" applyFill="1" applyBorder="1"/>
    <xf numFmtId="0" fontId="36" fillId="0" borderId="10" xfId="0" applyFont="1" applyFill="1" applyBorder="1"/>
    <xf numFmtId="0" fontId="36" fillId="3" borderId="14" xfId="0" applyFont="1" applyFill="1" applyBorder="1"/>
    <xf numFmtId="0" fontId="13" fillId="0" borderId="55" xfId="0" applyFont="1" applyBorder="1" applyAlignment="1">
      <alignment horizontal="right"/>
    </xf>
    <xf numFmtId="0" fontId="13" fillId="6" borderId="56" xfId="0" applyFont="1" applyFill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6" borderId="57" xfId="0" applyFont="1" applyFill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6" borderId="59" xfId="0" applyFont="1" applyFill="1" applyBorder="1" applyAlignment="1">
      <alignment horizontal="right"/>
    </xf>
    <xf numFmtId="0" fontId="13" fillId="0" borderId="59" xfId="0" applyFont="1" applyBorder="1" applyAlignment="1">
      <alignment horizontal="right"/>
    </xf>
    <xf numFmtId="0" fontId="13" fillId="6" borderId="60" xfId="0" applyFont="1" applyFill="1" applyBorder="1" applyAlignment="1">
      <alignment horizontal="right"/>
    </xf>
    <xf numFmtId="164" fontId="25" fillId="0" borderId="2" xfId="0" applyNumberFormat="1" applyFont="1" applyBorder="1" applyAlignment="1">
      <alignment horizontal="right" vertical="center"/>
    </xf>
    <xf numFmtId="0" fontId="26" fillId="0" borderId="4" xfId="0" applyFont="1" applyBorder="1" applyAlignment="1">
      <alignment vertical="center"/>
    </xf>
    <xf numFmtId="164" fontId="25" fillId="6" borderId="1" xfId="0" applyNumberFormat="1" applyFont="1" applyFill="1" applyBorder="1" applyAlignment="1">
      <alignment horizontal="right" vertical="center"/>
    </xf>
    <xf numFmtId="0" fontId="26" fillId="6" borderId="5" xfId="0" applyFont="1" applyFill="1" applyBorder="1" applyAlignment="1">
      <alignment vertical="center"/>
    </xf>
    <xf numFmtId="164" fontId="25" fillId="0" borderId="1" xfId="0" applyNumberFormat="1" applyFont="1" applyBorder="1" applyAlignment="1">
      <alignment horizontal="right" vertical="center"/>
    </xf>
    <xf numFmtId="0" fontId="26" fillId="0" borderId="5" xfId="0" applyFont="1" applyBorder="1" applyAlignment="1">
      <alignment vertical="center"/>
    </xf>
    <xf numFmtId="164" fontId="25" fillId="6" borderId="6" xfId="0" applyNumberFormat="1" applyFont="1" applyFill="1" applyBorder="1" applyAlignment="1">
      <alignment horizontal="right" vertical="center"/>
    </xf>
    <xf numFmtId="0" fontId="26" fillId="6" borderId="8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9" fillId="2" borderId="11" xfId="0" applyNumberFormat="1" applyFont="1" applyFill="1" applyBorder="1" applyAlignment="1">
      <alignment horizontal="center"/>
    </xf>
    <xf numFmtId="164" fontId="39" fillId="2" borderId="7" xfId="0" applyNumberFormat="1" applyFont="1" applyFill="1" applyBorder="1" applyAlignment="1">
      <alignment horizontal="center"/>
    </xf>
    <xf numFmtId="164" fontId="39" fillId="2" borderId="12" xfId="0" applyNumberFormat="1" applyFont="1" applyFill="1" applyBorder="1" applyAlignment="1">
      <alignment horizontal="center"/>
    </xf>
    <xf numFmtId="164" fontId="39" fillId="2" borderId="3" xfId="0" applyNumberFormat="1" applyFont="1" applyFill="1" applyBorder="1" applyAlignment="1">
      <alignment horizontal="center"/>
    </xf>
    <xf numFmtId="164" fontId="39" fillId="2" borderId="13" xfId="0" applyNumberFormat="1" applyFont="1" applyFill="1" applyBorder="1" applyAlignment="1">
      <alignment horizontal="center"/>
    </xf>
    <xf numFmtId="164" fontId="39" fillId="2" borderId="6" xfId="0" applyNumberFormat="1" applyFont="1" applyFill="1" applyBorder="1" applyAlignment="1">
      <alignment horizontal="center"/>
    </xf>
    <xf numFmtId="164" fontId="39" fillId="2" borderId="0" xfId="0" applyNumberFormat="1" applyFont="1" applyFill="1" applyBorder="1" applyAlignment="1">
      <alignment horizontal="center"/>
    </xf>
    <xf numFmtId="164" fontId="39" fillId="2" borderId="8" xfId="0" applyNumberFormat="1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37" fillId="3" borderId="31" xfId="0" applyFont="1" applyFill="1" applyBorder="1" applyAlignment="1">
      <alignment horizontal="center"/>
    </xf>
    <xf numFmtId="0" fontId="37" fillId="3" borderId="32" xfId="0" applyFont="1" applyFill="1" applyBorder="1" applyAlignment="1">
      <alignment horizontal="center"/>
    </xf>
    <xf numFmtId="0" fontId="37" fillId="3" borderId="33" xfId="0" applyFont="1" applyFill="1" applyBorder="1" applyAlignment="1">
      <alignment horizontal="center"/>
    </xf>
    <xf numFmtId="0" fontId="37" fillId="5" borderId="31" xfId="0" applyFont="1" applyFill="1" applyBorder="1" applyAlignment="1">
      <alignment horizontal="center"/>
    </xf>
    <xf numFmtId="0" fontId="37" fillId="5" borderId="32" xfId="0" applyFont="1" applyFill="1" applyBorder="1" applyAlignment="1">
      <alignment horizontal="center"/>
    </xf>
    <xf numFmtId="0" fontId="37" fillId="5" borderId="33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11" fillId="3" borderId="2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1" fillId="2" borderId="12" xfId="0" applyNumberFormat="1" applyFont="1" applyFill="1" applyBorder="1" applyAlignment="1">
      <alignment horizontal="center"/>
    </xf>
    <xf numFmtId="164" fontId="31" fillId="2" borderId="0" xfId="0" applyNumberFormat="1" applyFont="1" applyFill="1" applyBorder="1" applyAlignment="1">
      <alignment horizontal="center"/>
    </xf>
    <xf numFmtId="164" fontId="31" fillId="2" borderId="1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9" fillId="2" borderId="0" xfId="0" applyNumberFormat="1" applyFont="1" applyFill="1" applyAlignment="1">
      <alignment horizontal="center"/>
    </xf>
    <xf numFmtId="164" fontId="3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4"/>
  <sheetViews>
    <sheetView tabSelected="1" topLeftCell="C1" workbookViewId="0">
      <selection activeCell="P3" sqref="P3:R12"/>
    </sheetView>
  </sheetViews>
  <sheetFormatPr defaultRowHeight="12.75" x14ac:dyDescent="0.2"/>
  <cols>
    <col min="1" max="1" width="3.28515625" customWidth="1"/>
    <col min="2" max="2" width="6" bestFit="1" customWidth="1"/>
    <col min="3" max="3" width="5.5703125" bestFit="1" customWidth="1"/>
    <col min="4" max="4" width="19.7109375" bestFit="1" customWidth="1"/>
    <col min="5" max="5" width="7.42578125" bestFit="1" customWidth="1"/>
    <col min="6" max="6" width="9.28515625" customWidth="1"/>
    <col min="7" max="7" width="8.140625" hidden="1" customWidth="1"/>
    <col min="8" max="8" width="6" hidden="1" customWidth="1"/>
    <col min="9" max="9" width="5.28515625" bestFit="1" customWidth="1"/>
    <col min="10" max="10" width="30.28515625" customWidth="1"/>
    <col min="11" max="11" width="7.140625" hidden="1" customWidth="1"/>
    <col min="12" max="12" width="11.85546875" customWidth="1"/>
    <col min="13" max="13" width="8.85546875" hidden="1" customWidth="1"/>
    <col min="14" max="14" width="6.140625" bestFit="1" customWidth="1"/>
    <col min="15" max="15" width="4.42578125" customWidth="1"/>
    <col min="16" max="16" width="10.5703125" customWidth="1"/>
    <col min="17" max="17" width="2.5703125" customWidth="1"/>
    <col min="18" max="18" width="11.140625" customWidth="1"/>
    <col min="19" max="20" width="7.140625" bestFit="1" customWidth="1"/>
    <col min="21" max="21" width="8.28515625" bestFit="1" customWidth="1"/>
    <col min="22" max="22" width="9.85546875" bestFit="1" customWidth="1"/>
    <col min="23" max="23" width="8.7109375" bestFit="1" customWidth="1"/>
    <col min="24" max="24" width="7.140625" bestFit="1" customWidth="1"/>
    <col min="25" max="34" width="5.140625" bestFit="1" customWidth="1"/>
    <col min="35" max="35" width="3.7109375" customWidth="1"/>
    <col min="36" max="36" width="5" bestFit="1" customWidth="1"/>
    <col min="37" max="37" width="6" bestFit="1" customWidth="1"/>
  </cols>
  <sheetData>
    <row r="2" spans="2:37" ht="25.5" x14ac:dyDescent="0.35">
      <c r="B2" s="413" t="s">
        <v>11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7"/>
      <c r="P2" s="7"/>
      <c r="Q2" s="5"/>
      <c r="R2" s="15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</row>
    <row r="3" spans="2:37" ht="13.5" thickBot="1" x14ac:dyDescent="0.25">
      <c r="B3" s="47" t="s">
        <v>297</v>
      </c>
      <c r="C3" s="47" t="s">
        <v>238</v>
      </c>
      <c r="D3" s="48" t="s">
        <v>236</v>
      </c>
      <c r="E3" s="48" t="s">
        <v>210</v>
      </c>
      <c r="F3" s="159" t="s">
        <v>233</v>
      </c>
      <c r="G3" s="159" t="s">
        <v>72</v>
      </c>
      <c r="H3" s="159" t="s">
        <v>297</v>
      </c>
      <c r="I3" s="48" t="s">
        <v>238</v>
      </c>
      <c r="J3" s="48" t="s">
        <v>237</v>
      </c>
      <c r="K3" s="51" t="s">
        <v>210</v>
      </c>
      <c r="L3" s="48" t="s">
        <v>234</v>
      </c>
      <c r="M3" s="48" t="s">
        <v>235</v>
      </c>
      <c r="N3" s="49" t="s">
        <v>332</v>
      </c>
      <c r="P3" s="412"/>
      <c r="Q3" s="5"/>
      <c r="R3" s="15"/>
      <c r="S3" s="202"/>
      <c r="T3" s="202"/>
      <c r="U3" s="202"/>
      <c r="V3" s="201"/>
      <c r="W3" s="201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</row>
    <row r="4" spans="2:37" ht="16.5" customHeight="1" thickBot="1" x14ac:dyDescent="0.35">
      <c r="B4" s="343">
        <v>724</v>
      </c>
      <c r="C4" s="360">
        <v>7</v>
      </c>
      <c r="D4" s="347" t="s">
        <v>353</v>
      </c>
      <c r="E4" s="395">
        <v>-130</v>
      </c>
      <c r="F4" s="229" t="str">
        <f>IF(AK4=0,"",IF(AJ4=INT(AJ4),AJ4,CONCATENATE(TRUNC(AJ4)," ½")))</f>
        <v>1 ½</v>
      </c>
      <c r="G4" s="251" t="str">
        <f>IF(AK4=0,"",IF(AK4=INT(AK4),AK4,CONCATENATE(TRUNC(AK4)," ½")))</f>
        <v>157 ½</v>
      </c>
      <c r="H4" s="168">
        <f>IF(B4=0,"",IF(ISODD(B4),B4+1,B4-1))</f>
        <v>723</v>
      </c>
      <c r="I4" s="147">
        <f t="shared" ref="I4:I19" si="0">17-C4</f>
        <v>10</v>
      </c>
      <c r="J4" s="351" t="s">
        <v>65</v>
      </c>
      <c r="K4" s="356">
        <v>110</v>
      </c>
      <c r="L4" s="335" t="s">
        <v>4</v>
      </c>
      <c r="M4" s="336">
        <v>0.38541666666666669</v>
      </c>
      <c r="N4" s="331" t="s">
        <v>331</v>
      </c>
      <c r="AJ4">
        <v>1.5</v>
      </c>
      <c r="AK4">
        <v>157.5</v>
      </c>
    </row>
    <row r="5" spans="2:37" ht="16.5" customHeight="1" thickBot="1" x14ac:dyDescent="0.35">
      <c r="B5" s="344">
        <v>738</v>
      </c>
      <c r="C5" s="361">
        <v>3</v>
      </c>
      <c r="D5" s="330" t="s">
        <v>132</v>
      </c>
      <c r="E5" s="396">
        <v>-1050</v>
      </c>
      <c r="F5" s="259">
        <f t="shared" ref="F5:F11" si="1">IF(AK5=0,"",IF(AJ5=INT(AJ5),AJ5,CONCATENATE(TRUNC(AJ5)," ½")))</f>
        <v>13</v>
      </c>
      <c r="G5" s="262" t="str">
        <f t="shared" ref="G5:G11" si="2">IF(AK5=0,"",IF(AK5=INT(AK5),AK5,CONCATENATE(TRUNC(AK5)," ½")))</f>
        <v>131 ½</v>
      </c>
      <c r="H5" s="169">
        <f>IF(B5=0,"",IF(ISODD(B5),B5+1,B5-1))</f>
        <v>737</v>
      </c>
      <c r="I5" s="148">
        <f t="shared" si="0"/>
        <v>14</v>
      </c>
      <c r="J5" s="181" t="s">
        <v>366</v>
      </c>
      <c r="K5" s="357">
        <v>750</v>
      </c>
      <c r="L5" s="337" t="s">
        <v>384</v>
      </c>
      <c r="M5" s="338">
        <v>0.40277777777777773</v>
      </c>
      <c r="N5" s="332" t="s">
        <v>342</v>
      </c>
      <c r="AJ5">
        <v>13</v>
      </c>
      <c r="AK5">
        <v>131.5</v>
      </c>
    </row>
    <row r="6" spans="2:37" ht="16.5" customHeight="1" thickBot="1" x14ac:dyDescent="0.35">
      <c r="B6" s="345">
        <v>750</v>
      </c>
      <c r="C6" s="362">
        <v>4</v>
      </c>
      <c r="D6" s="329" t="s">
        <v>1</v>
      </c>
      <c r="E6" s="397">
        <v>-950</v>
      </c>
      <c r="F6" s="260" t="str">
        <f t="shared" si="1"/>
        <v>12 ½</v>
      </c>
      <c r="G6" s="252">
        <f t="shared" si="2"/>
        <v>136</v>
      </c>
      <c r="H6" s="170">
        <f t="shared" ref="H6:H19" si="3">IF(B6=0,"",IF(ISODD(B6),B6+1,B6-1))</f>
        <v>749</v>
      </c>
      <c r="I6" s="149">
        <f t="shared" si="0"/>
        <v>13</v>
      </c>
      <c r="J6" s="188" t="s">
        <v>367</v>
      </c>
      <c r="K6" s="358">
        <v>700</v>
      </c>
      <c r="L6" s="339" t="s">
        <v>385</v>
      </c>
      <c r="M6" s="340">
        <v>0.4375</v>
      </c>
      <c r="N6" s="333" t="s">
        <v>334</v>
      </c>
      <c r="AJ6">
        <v>12.5</v>
      </c>
      <c r="AK6">
        <v>136</v>
      </c>
    </row>
    <row r="7" spans="2:37" ht="16.5" customHeight="1" thickBot="1" x14ac:dyDescent="0.35">
      <c r="B7" s="344">
        <v>728</v>
      </c>
      <c r="C7" s="361">
        <v>1</v>
      </c>
      <c r="D7" s="330" t="s">
        <v>5</v>
      </c>
      <c r="E7" s="396">
        <v>-1250</v>
      </c>
      <c r="F7" s="259">
        <f t="shared" si="1"/>
        <v>14</v>
      </c>
      <c r="G7" s="262">
        <f t="shared" si="2"/>
        <v>147</v>
      </c>
      <c r="H7" s="169">
        <f t="shared" si="3"/>
        <v>727</v>
      </c>
      <c r="I7" s="148">
        <f t="shared" si="0"/>
        <v>16</v>
      </c>
      <c r="J7" s="181" t="s">
        <v>368</v>
      </c>
      <c r="K7" s="357">
        <v>850</v>
      </c>
      <c r="L7" s="337" t="s">
        <v>386</v>
      </c>
      <c r="M7" s="338">
        <v>0.45833333333333331</v>
      </c>
      <c r="N7" s="332" t="s">
        <v>335</v>
      </c>
      <c r="AJ7">
        <v>14</v>
      </c>
      <c r="AK7">
        <v>147</v>
      </c>
    </row>
    <row r="8" spans="2:37" ht="16.5" customHeight="1" thickBot="1" x14ac:dyDescent="0.35">
      <c r="B8" s="345">
        <v>726</v>
      </c>
      <c r="C8" s="362">
        <v>2</v>
      </c>
      <c r="D8" s="329" t="s">
        <v>0</v>
      </c>
      <c r="E8" s="397">
        <v>-5000</v>
      </c>
      <c r="F8" s="260" t="str">
        <f t="shared" si="1"/>
        <v>19 ½</v>
      </c>
      <c r="G8" s="252" t="str">
        <f t="shared" si="2"/>
        <v>156 ½</v>
      </c>
      <c r="H8" s="170">
        <f t="shared" si="3"/>
        <v>725</v>
      </c>
      <c r="I8" s="149">
        <f t="shared" si="0"/>
        <v>15</v>
      </c>
      <c r="J8" s="188" t="s">
        <v>62</v>
      </c>
      <c r="K8" s="358">
        <v>2500</v>
      </c>
      <c r="L8" s="339" t="s">
        <v>4</v>
      </c>
      <c r="M8" s="340">
        <v>0.48958333333333331</v>
      </c>
      <c r="N8" s="333" t="s">
        <v>331</v>
      </c>
      <c r="AJ8">
        <v>19.5</v>
      </c>
      <c r="AK8">
        <v>156.5</v>
      </c>
    </row>
    <row r="9" spans="2:37" ht="16.5" customHeight="1" thickBot="1" x14ac:dyDescent="0.35">
      <c r="B9" s="344">
        <v>736</v>
      </c>
      <c r="C9" s="361">
        <v>6</v>
      </c>
      <c r="D9" s="330" t="s">
        <v>370</v>
      </c>
      <c r="E9" s="396">
        <v>-125</v>
      </c>
      <c r="F9" s="259" t="str">
        <f t="shared" si="1"/>
        <v>1 ½</v>
      </c>
      <c r="G9" s="262" t="str">
        <f t="shared" si="2"/>
        <v>133 ½</v>
      </c>
      <c r="H9" s="169">
        <f t="shared" si="3"/>
        <v>735</v>
      </c>
      <c r="I9" s="148">
        <f t="shared" si="0"/>
        <v>11</v>
      </c>
      <c r="J9" s="181" t="s">
        <v>369</v>
      </c>
      <c r="K9" s="357">
        <v>105</v>
      </c>
      <c r="L9" s="337" t="s">
        <v>384</v>
      </c>
      <c r="M9" s="338">
        <v>0.50694444444444442</v>
      </c>
      <c r="N9" s="332" t="s">
        <v>342</v>
      </c>
      <c r="AJ9">
        <v>1.5</v>
      </c>
      <c r="AK9">
        <v>133.5</v>
      </c>
    </row>
    <row r="10" spans="2:37" ht="16.5" customHeight="1" thickBot="1" x14ac:dyDescent="0.35">
      <c r="B10" s="345">
        <v>748</v>
      </c>
      <c r="C10" s="362">
        <v>5</v>
      </c>
      <c r="D10" s="329" t="s">
        <v>23</v>
      </c>
      <c r="E10" s="397">
        <v>-400</v>
      </c>
      <c r="F10" s="260">
        <f t="shared" si="1"/>
        <v>8</v>
      </c>
      <c r="G10" s="252">
        <f t="shared" si="2"/>
        <v>147</v>
      </c>
      <c r="H10" s="170">
        <f t="shared" si="3"/>
        <v>747</v>
      </c>
      <c r="I10" s="149">
        <f t="shared" si="0"/>
        <v>12</v>
      </c>
      <c r="J10" s="188" t="s">
        <v>328</v>
      </c>
      <c r="K10" s="364">
        <v>330</v>
      </c>
      <c r="L10" s="339" t="s">
        <v>385</v>
      </c>
      <c r="M10" s="340">
        <v>0.54166666666666663</v>
      </c>
      <c r="N10" s="333" t="s">
        <v>334</v>
      </c>
      <c r="AJ10">
        <v>8</v>
      </c>
      <c r="AK10">
        <v>147</v>
      </c>
    </row>
    <row r="11" spans="2:37" ht="16.5" customHeight="1" thickBot="1" x14ac:dyDescent="0.35">
      <c r="B11" s="344">
        <v>730</v>
      </c>
      <c r="C11" s="361">
        <v>8</v>
      </c>
      <c r="D11" s="330" t="s">
        <v>323</v>
      </c>
      <c r="E11" s="396">
        <v>-140</v>
      </c>
      <c r="F11" s="259" t="str">
        <f t="shared" si="1"/>
        <v>2 ½</v>
      </c>
      <c r="G11" s="262" t="str">
        <f t="shared" si="2"/>
        <v>157 ½</v>
      </c>
      <c r="H11" s="169">
        <f t="shared" si="3"/>
        <v>729</v>
      </c>
      <c r="I11" s="148">
        <f t="shared" si="0"/>
        <v>9</v>
      </c>
      <c r="J11" s="181" t="s">
        <v>95</v>
      </c>
      <c r="K11" s="357">
        <v>125</v>
      </c>
      <c r="L11" s="337" t="s">
        <v>386</v>
      </c>
      <c r="M11" s="338">
        <v>0.5625</v>
      </c>
      <c r="N11" s="332" t="s">
        <v>335</v>
      </c>
      <c r="AJ11">
        <v>2.5</v>
      </c>
      <c r="AK11">
        <v>157.5</v>
      </c>
    </row>
    <row r="12" spans="2:37" ht="16.5" customHeight="1" thickBot="1" x14ac:dyDescent="0.35">
      <c r="B12" s="345"/>
      <c r="C12" s="362">
        <v>1</v>
      </c>
      <c r="D12" s="329" t="s">
        <v>63</v>
      </c>
      <c r="E12" s="397"/>
      <c r="F12" s="260" t="str">
        <f>IF(AK12=0,"",IF(AJ12=INT(AJ12),AJ12,CONCATENATE(TRUNC(AJ12)," ½")))</f>
        <v/>
      </c>
      <c r="G12" s="252" t="str">
        <f>IF(AK12=0,"",IF(AK12=INT(AK12),AK12,CONCATENATE(TRUNC(AK12)," ½")))</f>
        <v/>
      </c>
      <c r="H12" s="170" t="str">
        <f t="shared" si="3"/>
        <v/>
      </c>
      <c r="I12" s="149">
        <f t="shared" si="0"/>
        <v>16</v>
      </c>
      <c r="J12" s="188" t="s">
        <v>371</v>
      </c>
      <c r="K12" s="358"/>
      <c r="L12" s="339" t="s">
        <v>4</v>
      </c>
      <c r="M12" s="340">
        <v>0.65972222222222221</v>
      </c>
      <c r="N12" s="333" t="s">
        <v>334</v>
      </c>
    </row>
    <row r="13" spans="2:37" ht="16.5" customHeight="1" thickBot="1" x14ac:dyDescent="0.35">
      <c r="B13" s="344">
        <v>744</v>
      </c>
      <c r="C13" s="361">
        <v>5</v>
      </c>
      <c r="D13" s="330" t="s">
        <v>86</v>
      </c>
      <c r="E13" s="396">
        <v>-250</v>
      </c>
      <c r="F13" s="259">
        <f t="shared" ref="F13:F18" si="4">IF(AK13=0,"",IF(AJ13=INT(AJ13),AJ13,CONCATENATE(TRUNC(AJ13)," ½")))</f>
        <v>6</v>
      </c>
      <c r="G13" s="262">
        <f t="shared" ref="G13:G18" si="5">IF(AK13=0,"",IF(AK13=INT(AK13),AK13,CONCATENATE(TRUNC(AK13)," ½")))</f>
        <v>143</v>
      </c>
      <c r="H13" s="169">
        <f t="shared" si="3"/>
        <v>743</v>
      </c>
      <c r="I13" s="148">
        <f t="shared" si="0"/>
        <v>12</v>
      </c>
      <c r="J13" s="181" t="s">
        <v>25</v>
      </c>
      <c r="K13" s="357">
        <v>215</v>
      </c>
      <c r="L13" s="337" t="s">
        <v>384</v>
      </c>
      <c r="M13" s="338">
        <v>0.67361111111111116</v>
      </c>
      <c r="N13" s="332" t="s">
        <v>342</v>
      </c>
      <c r="AJ13">
        <v>6</v>
      </c>
      <c r="AK13">
        <v>143</v>
      </c>
    </row>
    <row r="14" spans="2:37" ht="16.5" customHeight="1" thickBot="1" x14ac:dyDescent="0.35">
      <c r="B14" s="345">
        <v>732</v>
      </c>
      <c r="C14" s="362">
        <v>6</v>
      </c>
      <c r="D14" s="329" t="s">
        <v>166</v>
      </c>
      <c r="E14" s="397">
        <v>-185</v>
      </c>
      <c r="F14" s="260">
        <f t="shared" si="4"/>
        <v>4</v>
      </c>
      <c r="G14" s="252" t="str">
        <f t="shared" si="5"/>
        <v>142 ½</v>
      </c>
      <c r="H14" s="170">
        <f t="shared" si="3"/>
        <v>731</v>
      </c>
      <c r="I14" s="149">
        <f t="shared" si="0"/>
        <v>11</v>
      </c>
      <c r="J14" s="188" t="s">
        <v>372</v>
      </c>
      <c r="K14" s="358">
        <v>165</v>
      </c>
      <c r="L14" s="339" t="s">
        <v>385</v>
      </c>
      <c r="M14" s="340">
        <v>0.68055555555555547</v>
      </c>
      <c r="N14" s="333" t="s">
        <v>331</v>
      </c>
      <c r="AJ14">
        <v>4</v>
      </c>
      <c r="AK14">
        <v>142.5</v>
      </c>
    </row>
    <row r="15" spans="2:37" ht="16.5" customHeight="1" thickBot="1" x14ac:dyDescent="0.35">
      <c r="B15" s="344">
        <v>742</v>
      </c>
      <c r="C15" s="361">
        <v>3</v>
      </c>
      <c r="D15" s="330" t="s">
        <v>319</v>
      </c>
      <c r="E15" s="396">
        <v>-725</v>
      </c>
      <c r="F15" s="259" t="str">
        <f t="shared" si="4"/>
        <v>11 ½</v>
      </c>
      <c r="G15" s="262">
        <f t="shared" si="5"/>
        <v>138</v>
      </c>
      <c r="H15" s="169">
        <f t="shared" si="3"/>
        <v>741</v>
      </c>
      <c r="I15" s="148">
        <f t="shared" si="0"/>
        <v>14</v>
      </c>
      <c r="J15" s="181" t="s">
        <v>176</v>
      </c>
      <c r="K15" s="357">
        <v>560</v>
      </c>
      <c r="L15" s="337" t="s">
        <v>386</v>
      </c>
      <c r="M15" s="338">
        <v>0.68541666666666667</v>
      </c>
      <c r="N15" s="332" t="s">
        <v>335</v>
      </c>
      <c r="AJ15">
        <v>11.5</v>
      </c>
      <c r="AK15">
        <v>138</v>
      </c>
    </row>
    <row r="16" spans="2:37" ht="16.5" customHeight="1" thickBot="1" x14ac:dyDescent="0.35">
      <c r="B16" s="345">
        <v>722</v>
      </c>
      <c r="C16" s="362">
        <v>8</v>
      </c>
      <c r="D16" s="329" t="s">
        <v>346</v>
      </c>
      <c r="E16" s="397">
        <v>-125</v>
      </c>
      <c r="F16" s="260">
        <f t="shared" si="4"/>
        <v>2</v>
      </c>
      <c r="G16" s="252" t="str">
        <f t="shared" si="5"/>
        <v>141 ½</v>
      </c>
      <c r="H16" s="170">
        <f t="shared" si="3"/>
        <v>721</v>
      </c>
      <c r="I16" s="149">
        <f t="shared" si="0"/>
        <v>9</v>
      </c>
      <c r="J16" s="188" t="s">
        <v>97</v>
      </c>
      <c r="K16" s="358">
        <v>105</v>
      </c>
      <c r="L16" s="339" t="s">
        <v>4</v>
      </c>
      <c r="M16" s="340">
        <v>0.76388888888888884</v>
      </c>
      <c r="N16" s="333" t="s">
        <v>334</v>
      </c>
      <c r="AJ16">
        <v>2</v>
      </c>
      <c r="AK16">
        <v>141.5</v>
      </c>
    </row>
    <row r="17" spans="2:37" ht="16.5" customHeight="1" thickBot="1" x14ac:dyDescent="0.35">
      <c r="B17" s="344">
        <v>746</v>
      </c>
      <c r="C17" s="361">
        <v>4</v>
      </c>
      <c r="D17" s="330" t="s">
        <v>48</v>
      </c>
      <c r="E17" s="396">
        <v>-425</v>
      </c>
      <c r="F17" s="259">
        <f t="shared" si="4"/>
        <v>9</v>
      </c>
      <c r="G17" s="262" t="str">
        <f t="shared" si="5"/>
        <v>157 ½</v>
      </c>
      <c r="H17" s="169">
        <f t="shared" si="3"/>
        <v>745</v>
      </c>
      <c r="I17" s="148">
        <f t="shared" si="0"/>
        <v>13</v>
      </c>
      <c r="J17" s="181" t="s">
        <v>157</v>
      </c>
      <c r="K17" s="357">
        <v>355</v>
      </c>
      <c r="L17" s="337" t="s">
        <v>384</v>
      </c>
      <c r="M17" s="338">
        <v>0.77777777777777779</v>
      </c>
      <c r="N17" s="332" t="s">
        <v>342</v>
      </c>
      <c r="AJ17">
        <v>9</v>
      </c>
      <c r="AK17">
        <v>157.5</v>
      </c>
    </row>
    <row r="18" spans="2:37" ht="16.5" customHeight="1" thickBot="1" x14ac:dyDescent="0.35">
      <c r="B18" s="345">
        <v>734</v>
      </c>
      <c r="C18" s="362">
        <v>3</v>
      </c>
      <c r="D18" s="329" t="s">
        <v>19</v>
      </c>
      <c r="E18" s="397">
        <v>-675</v>
      </c>
      <c r="F18" s="260" t="str">
        <f t="shared" si="4"/>
        <v>11 ½</v>
      </c>
      <c r="G18" s="252">
        <f t="shared" si="5"/>
        <v>135</v>
      </c>
      <c r="H18" s="170">
        <f t="shared" si="3"/>
        <v>733</v>
      </c>
      <c r="I18" s="149">
        <f t="shared" si="0"/>
        <v>14</v>
      </c>
      <c r="J18" s="188" t="s">
        <v>26</v>
      </c>
      <c r="K18" s="358">
        <v>525</v>
      </c>
      <c r="L18" s="339" t="s">
        <v>385</v>
      </c>
      <c r="M18" s="340">
        <v>0.78472222222222221</v>
      </c>
      <c r="N18" s="333" t="s">
        <v>331</v>
      </c>
      <c r="AJ18">
        <v>11.5</v>
      </c>
      <c r="AK18">
        <v>135</v>
      </c>
    </row>
    <row r="19" spans="2:37" ht="16.5" customHeight="1" thickBot="1" x14ac:dyDescent="0.35">
      <c r="B19" s="346"/>
      <c r="C19" s="363">
        <v>6</v>
      </c>
      <c r="D19" s="352" t="s">
        <v>12</v>
      </c>
      <c r="E19" s="398"/>
      <c r="F19" s="261" t="str">
        <f>IF(AK19=0,"",IF(AJ19=INT(AJ19),AJ19,CONCATENATE(TRUNC(AJ19)," ½")))</f>
        <v/>
      </c>
      <c r="G19" s="263" t="str">
        <f>IF(AK19=0,"",IF(AK19=INT(AK19),AK19,CONCATENATE(TRUNC(AK19)," ½")))</f>
        <v/>
      </c>
      <c r="H19" s="171" t="str">
        <f t="shared" si="3"/>
        <v/>
      </c>
      <c r="I19" s="150">
        <f t="shared" si="0"/>
        <v>11</v>
      </c>
      <c r="J19" s="191" t="s">
        <v>373</v>
      </c>
      <c r="K19" s="359"/>
      <c r="L19" s="341" t="s">
        <v>386</v>
      </c>
      <c r="M19" s="342">
        <v>0.7895833333333333</v>
      </c>
      <c r="N19" s="334" t="s">
        <v>335</v>
      </c>
    </row>
    <row r="20" spans="2:37" ht="26.25" thickBot="1" x14ac:dyDescent="0.4">
      <c r="B20" s="418" t="s">
        <v>10</v>
      </c>
      <c r="C20" s="414"/>
      <c r="D20" s="414"/>
      <c r="E20" s="414"/>
      <c r="F20" s="419"/>
      <c r="G20" s="419"/>
      <c r="H20" s="419"/>
      <c r="I20" s="414"/>
      <c r="J20" s="414"/>
      <c r="K20" s="414"/>
      <c r="L20" s="414"/>
      <c r="M20" s="414"/>
      <c r="N20" s="420"/>
    </row>
    <row r="21" spans="2:37" ht="16.5" customHeight="1" x14ac:dyDescent="0.3">
      <c r="B21" s="174">
        <v>868</v>
      </c>
      <c r="C21" s="137">
        <v>7</v>
      </c>
      <c r="D21" s="153" t="s">
        <v>138</v>
      </c>
      <c r="E21" s="157">
        <v>-160</v>
      </c>
      <c r="F21" s="229" t="str">
        <f t="shared" ref="F21:F36" si="6">IF(AK21=0,"",IF(AJ21=INT(AJ21),AJ21,CONCATENATE(TRUNC(AJ21)," ½")))</f>
        <v>3 ½</v>
      </c>
      <c r="G21" s="251">
        <f t="shared" ref="G21:G36" si="7">IF(AK21=0,"",IF(AK21=INT(AK21),AK21,CONCATENATE(TRUNC(AK21)," ½")))</f>
        <v>138</v>
      </c>
      <c r="H21" s="168">
        <f>IF(B21=0,"",IF(ISODD(B21),B21+1,B21-1))</f>
        <v>867</v>
      </c>
      <c r="I21" s="149">
        <f>17-C21</f>
        <v>10</v>
      </c>
      <c r="J21" s="153" t="s">
        <v>149</v>
      </c>
      <c r="K21" s="133">
        <v>140</v>
      </c>
      <c r="L21" s="129" t="s">
        <v>133</v>
      </c>
      <c r="M21" s="130">
        <v>0.38541666666666669</v>
      </c>
      <c r="N21" s="312" t="s">
        <v>331</v>
      </c>
      <c r="AJ21">
        <v>3.5</v>
      </c>
      <c r="AK21">
        <v>138</v>
      </c>
    </row>
    <row r="22" spans="2:37" ht="16.5" customHeight="1" x14ac:dyDescent="0.3">
      <c r="B22" s="173">
        <v>874</v>
      </c>
      <c r="C22" s="136">
        <v>2</v>
      </c>
      <c r="D22" s="152" t="s">
        <v>108</v>
      </c>
      <c r="E22" s="156">
        <v>-6000</v>
      </c>
      <c r="F22" s="259" t="str">
        <f t="shared" si="6"/>
        <v>20 ½</v>
      </c>
      <c r="G22" s="262" t="str">
        <f t="shared" si="7"/>
        <v>145 ½</v>
      </c>
      <c r="H22" s="169">
        <f>IF(B22=0,"",IF(ISODD(B22),B22+1,B22-1))</f>
        <v>873</v>
      </c>
      <c r="I22" s="148">
        <f>17-C22</f>
        <v>15</v>
      </c>
      <c r="J22" s="152" t="s">
        <v>374</v>
      </c>
      <c r="K22" s="132">
        <v>2750</v>
      </c>
      <c r="L22" s="125" t="s">
        <v>111</v>
      </c>
      <c r="M22" s="127">
        <v>0.40277777777777773</v>
      </c>
      <c r="N22" s="314" t="s">
        <v>342</v>
      </c>
      <c r="AJ22">
        <v>20.5</v>
      </c>
      <c r="AK22">
        <v>145.5</v>
      </c>
    </row>
    <row r="23" spans="2:37" ht="16.5" customHeight="1" x14ac:dyDescent="0.3">
      <c r="B23" s="174">
        <v>890</v>
      </c>
      <c r="C23" s="137">
        <v>4</v>
      </c>
      <c r="D23" s="153" t="s">
        <v>295</v>
      </c>
      <c r="E23" s="157">
        <v>-800</v>
      </c>
      <c r="F23" s="260">
        <f t="shared" si="6"/>
        <v>12</v>
      </c>
      <c r="G23" s="252" t="str">
        <f t="shared" si="7"/>
        <v>166 ½</v>
      </c>
      <c r="H23" s="170">
        <f t="shared" ref="H23:H36" si="8">IF(B23=0,"",IF(ISODD(B23),B23+1,B23-1))</f>
        <v>889</v>
      </c>
      <c r="I23" s="149">
        <f t="shared" ref="I23:I36" si="9">17-C23</f>
        <v>13</v>
      </c>
      <c r="J23" s="153" t="s">
        <v>375</v>
      </c>
      <c r="K23" s="133">
        <v>600</v>
      </c>
      <c r="L23" s="129" t="s">
        <v>227</v>
      </c>
      <c r="M23" s="130">
        <v>0.4375</v>
      </c>
      <c r="N23" s="312" t="s">
        <v>334</v>
      </c>
      <c r="AJ23">
        <v>12</v>
      </c>
      <c r="AK23">
        <v>166.5</v>
      </c>
    </row>
    <row r="24" spans="2:37" ht="16.5" customHeight="1" x14ac:dyDescent="0.3">
      <c r="B24" s="173">
        <v>882</v>
      </c>
      <c r="C24" s="136">
        <v>2</v>
      </c>
      <c r="D24" s="152" t="s">
        <v>20</v>
      </c>
      <c r="E24" s="156">
        <v>-1200</v>
      </c>
      <c r="F24" s="259">
        <f t="shared" si="6"/>
        <v>14</v>
      </c>
      <c r="G24" s="262" t="str">
        <f t="shared" si="7"/>
        <v>129 ½</v>
      </c>
      <c r="H24" s="169">
        <f t="shared" si="8"/>
        <v>881</v>
      </c>
      <c r="I24" s="148">
        <f>17-C24</f>
        <v>15</v>
      </c>
      <c r="J24" s="152" t="s">
        <v>287</v>
      </c>
      <c r="K24" s="132">
        <v>825</v>
      </c>
      <c r="L24" s="125" t="s">
        <v>94</v>
      </c>
      <c r="M24" s="127">
        <v>0.45833333333333331</v>
      </c>
      <c r="N24" s="314" t="s">
        <v>335</v>
      </c>
      <c r="AJ24">
        <v>14</v>
      </c>
      <c r="AK24">
        <v>129.5</v>
      </c>
    </row>
    <row r="25" spans="2:37" ht="16.5" customHeight="1" x14ac:dyDescent="0.3">
      <c r="B25" s="174">
        <v>870</v>
      </c>
      <c r="C25" s="137">
        <v>2</v>
      </c>
      <c r="D25" s="153" t="s">
        <v>22</v>
      </c>
      <c r="E25" s="157">
        <v>-5000</v>
      </c>
      <c r="F25" s="260" t="str">
        <f t="shared" si="6"/>
        <v>19 ½</v>
      </c>
      <c r="G25" s="252" t="str">
        <f t="shared" si="7"/>
        <v>161 ½</v>
      </c>
      <c r="H25" s="170">
        <f t="shared" si="8"/>
        <v>869</v>
      </c>
      <c r="I25" s="149">
        <f t="shared" si="9"/>
        <v>15</v>
      </c>
      <c r="J25" s="153" t="s">
        <v>376</v>
      </c>
      <c r="K25" s="133">
        <v>2500</v>
      </c>
      <c r="L25" s="129" t="s">
        <v>133</v>
      </c>
      <c r="M25" s="130">
        <v>0.48958333333333331</v>
      </c>
      <c r="N25" s="312" t="s">
        <v>331</v>
      </c>
      <c r="AJ25">
        <v>19.5</v>
      </c>
      <c r="AK25">
        <v>161.5</v>
      </c>
    </row>
    <row r="26" spans="2:37" ht="16.5" customHeight="1" x14ac:dyDescent="0.3">
      <c r="B26" s="173">
        <v>871</v>
      </c>
      <c r="C26" s="136">
        <v>10</v>
      </c>
      <c r="D26" s="152" t="s">
        <v>38</v>
      </c>
      <c r="E26" s="156">
        <v>-125</v>
      </c>
      <c r="F26" s="259" t="str">
        <f t="shared" si="6"/>
        <v>1 ½</v>
      </c>
      <c r="G26" s="262" t="str">
        <f t="shared" si="7"/>
        <v>152 ½</v>
      </c>
      <c r="H26" s="169">
        <f t="shared" si="8"/>
        <v>872</v>
      </c>
      <c r="I26" s="148">
        <f t="shared" si="9"/>
        <v>7</v>
      </c>
      <c r="J26" s="152" t="s">
        <v>265</v>
      </c>
      <c r="K26" s="132">
        <v>105</v>
      </c>
      <c r="L26" s="125" t="s">
        <v>111</v>
      </c>
      <c r="M26" s="127">
        <v>0.50694444444444442</v>
      </c>
      <c r="N26" s="314" t="s">
        <v>342</v>
      </c>
      <c r="AJ26">
        <v>1.5</v>
      </c>
      <c r="AK26">
        <v>152.5</v>
      </c>
    </row>
    <row r="27" spans="2:37" ht="16.5" customHeight="1" x14ac:dyDescent="0.3">
      <c r="B27" s="174">
        <v>888</v>
      </c>
      <c r="C27" s="137">
        <v>5</v>
      </c>
      <c r="D27" s="153" t="s">
        <v>88</v>
      </c>
      <c r="E27" s="157">
        <v>-575</v>
      </c>
      <c r="F27" s="260">
        <f t="shared" si="6"/>
        <v>10</v>
      </c>
      <c r="G27" s="252" t="str">
        <f t="shared" si="7"/>
        <v>145 ½</v>
      </c>
      <c r="H27" s="170">
        <f t="shared" si="8"/>
        <v>887</v>
      </c>
      <c r="I27" s="149">
        <f t="shared" si="9"/>
        <v>12</v>
      </c>
      <c r="J27" s="153" t="s">
        <v>377</v>
      </c>
      <c r="K27" s="133">
        <v>470</v>
      </c>
      <c r="L27" s="129" t="s">
        <v>227</v>
      </c>
      <c r="M27" s="130">
        <v>0.54166666666666663</v>
      </c>
      <c r="N27" s="312" t="s">
        <v>334</v>
      </c>
      <c r="AJ27">
        <v>10</v>
      </c>
      <c r="AK27">
        <v>145.5</v>
      </c>
    </row>
    <row r="28" spans="2:37" ht="16.5" customHeight="1" x14ac:dyDescent="0.3">
      <c r="B28" s="173">
        <v>879</v>
      </c>
      <c r="C28" s="136">
        <v>7</v>
      </c>
      <c r="D28" s="152" t="s">
        <v>348</v>
      </c>
      <c r="E28" s="156">
        <v>-120</v>
      </c>
      <c r="F28" s="259">
        <f t="shared" si="6"/>
        <v>1</v>
      </c>
      <c r="G28" s="262" t="str">
        <f t="shared" si="7"/>
        <v>143 ½</v>
      </c>
      <c r="H28" s="169">
        <f t="shared" si="8"/>
        <v>880</v>
      </c>
      <c r="I28" s="148">
        <f t="shared" si="9"/>
        <v>10</v>
      </c>
      <c r="J28" s="152" t="s">
        <v>93</v>
      </c>
      <c r="K28" s="132">
        <v>100</v>
      </c>
      <c r="L28" s="125" t="s">
        <v>94</v>
      </c>
      <c r="M28" s="127">
        <v>0.5625</v>
      </c>
      <c r="N28" s="314" t="s">
        <v>335</v>
      </c>
      <c r="AJ28">
        <v>1</v>
      </c>
      <c r="AK28">
        <v>143.5</v>
      </c>
    </row>
    <row r="29" spans="2:37" ht="16.5" customHeight="1" x14ac:dyDescent="0.3">
      <c r="B29" s="174">
        <v>866</v>
      </c>
      <c r="C29" s="137">
        <v>8</v>
      </c>
      <c r="D29" s="153" t="s">
        <v>35</v>
      </c>
      <c r="E29" s="157">
        <v>-130</v>
      </c>
      <c r="F29" s="260">
        <f t="shared" si="6"/>
        <v>2</v>
      </c>
      <c r="G29" s="252" t="str">
        <f t="shared" si="7"/>
        <v>144 ½</v>
      </c>
      <c r="H29" s="170">
        <f t="shared" si="8"/>
        <v>865</v>
      </c>
      <c r="I29" s="149">
        <f t="shared" si="9"/>
        <v>9</v>
      </c>
      <c r="J29" s="153" t="s">
        <v>255</v>
      </c>
      <c r="K29" s="133">
        <v>110</v>
      </c>
      <c r="L29" s="129" t="s">
        <v>133</v>
      </c>
      <c r="M29" s="130">
        <v>0.65972222222222221</v>
      </c>
      <c r="N29" s="312" t="s">
        <v>334</v>
      </c>
      <c r="AJ29">
        <v>2</v>
      </c>
      <c r="AK29">
        <v>144.5</v>
      </c>
    </row>
    <row r="30" spans="2:37" ht="16.5" customHeight="1" x14ac:dyDescent="0.3">
      <c r="B30" s="173">
        <v>878</v>
      </c>
      <c r="C30" s="136">
        <v>3</v>
      </c>
      <c r="D30" s="152" t="s">
        <v>127</v>
      </c>
      <c r="E30" s="156">
        <v>-1300</v>
      </c>
      <c r="F30" s="259">
        <f t="shared" si="6"/>
        <v>15</v>
      </c>
      <c r="G30" s="262">
        <f t="shared" si="7"/>
        <v>148</v>
      </c>
      <c r="H30" s="169">
        <f t="shared" si="8"/>
        <v>877</v>
      </c>
      <c r="I30" s="148">
        <f t="shared" si="9"/>
        <v>14</v>
      </c>
      <c r="J30" s="152" t="s">
        <v>39</v>
      </c>
      <c r="K30" s="132">
        <v>875</v>
      </c>
      <c r="L30" s="125" t="s">
        <v>111</v>
      </c>
      <c r="M30" s="127">
        <v>0.67361111111111116</v>
      </c>
      <c r="N30" s="314" t="s">
        <v>331</v>
      </c>
      <c r="AJ30">
        <v>15</v>
      </c>
      <c r="AK30">
        <v>148</v>
      </c>
    </row>
    <row r="31" spans="2:37" ht="16.5" customHeight="1" x14ac:dyDescent="0.3">
      <c r="B31" s="174"/>
      <c r="C31" s="137">
        <v>1</v>
      </c>
      <c r="D31" s="153" t="s">
        <v>110</v>
      </c>
      <c r="E31" s="157"/>
      <c r="F31" s="260" t="str">
        <f t="shared" si="6"/>
        <v/>
      </c>
      <c r="G31" s="252" t="str">
        <f t="shared" si="7"/>
        <v/>
      </c>
      <c r="H31" s="170" t="str">
        <f t="shared" si="8"/>
        <v/>
      </c>
      <c r="I31" s="149">
        <f t="shared" si="9"/>
        <v>16</v>
      </c>
      <c r="J31" s="153" t="s">
        <v>378</v>
      </c>
      <c r="K31" s="133"/>
      <c r="L31" s="129" t="s">
        <v>227</v>
      </c>
      <c r="M31" s="130">
        <v>0.68055555555555547</v>
      </c>
      <c r="N31" s="312" t="s">
        <v>342</v>
      </c>
    </row>
    <row r="32" spans="2:37" ht="16.5" customHeight="1" x14ac:dyDescent="0.3">
      <c r="B32" s="173">
        <v>894</v>
      </c>
      <c r="C32" s="136">
        <v>4</v>
      </c>
      <c r="D32" s="152" t="s">
        <v>379</v>
      </c>
      <c r="E32" s="156">
        <v>-550</v>
      </c>
      <c r="F32" s="259">
        <f t="shared" si="6"/>
        <v>10</v>
      </c>
      <c r="G32" s="262" t="str">
        <f t="shared" si="7"/>
        <v>148 ½</v>
      </c>
      <c r="H32" s="169">
        <f t="shared" si="8"/>
        <v>893</v>
      </c>
      <c r="I32" s="148">
        <f t="shared" si="9"/>
        <v>13</v>
      </c>
      <c r="J32" s="152" t="s">
        <v>380</v>
      </c>
      <c r="K32" s="132">
        <v>445</v>
      </c>
      <c r="L32" s="125" t="s">
        <v>94</v>
      </c>
      <c r="M32" s="127">
        <v>0.68541666666666667</v>
      </c>
      <c r="N32" s="314" t="s">
        <v>335</v>
      </c>
      <c r="AJ32">
        <v>10</v>
      </c>
      <c r="AK32">
        <v>148.5</v>
      </c>
    </row>
    <row r="33" spans="2:37" ht="16.5" customHeight="1" x14ac:dyDescent="0.3">
      <c r="B33" s="174">
        <v>864</v>
      </c>
      <c r="C33" s="137">
        <v>1</v>
      </c>
      <c r="D33" s="153" t="s">
        <v>99</v>
      </c>
      <c r="E33" s="157">
        <v>-10000</v>
      </c>
      <c r="F33" s="260" t="str">
        <f t="shared" si="6"/>
        <v>22 ½</v>
      </c>
      <c r="G33" s="252" t="str">
        <f t="shared" si="7"/>
        <v>121 ½</v>
      </c>
      <c r="H33" s="170">
        <f t="shared" si="8"/>
        <v>863</v>
      </c>
      <c r="I33" s="149">
        <f t="shared" si="9"/>
        <v>16</v>
      </c>
      <c r="J33" s="153" t="s">
        <v>383</v>
      </c>
      <c r="K33" s="133">
        <v>4000</v>
      </c>
      <c r="L33" s="129" t="s">
        <v>133</v>
      </c>
      <c r="M33" s="130">
        <v>0.76388888888888884</v>
      </c>
      <c r="N33" s="312" t="s">
        <v>334</v>
      </c>
      <c r="AJ33">
        <v>22.5</v>
      </c>
      <c r="AK33">
        <v>121.5</v>
      </c>
    </row>
    <row r="34" spans="2:37" ht="16.5" customHeight="1" x14ac:dyDescent="0.3">
      <c r="B34" s="173"/>
      <c r="C34" s="136">
        <v>6</v>
      </c>
      <c r="D34" s="152" t="s">
        <v>381</v>
      </c>
      <c r="E34" s="156"/>
      <c r="F34" s="259" t="str">
        <f t="shared" si="6"/>
        <v/>
      </c>
      <c r="G34" s="262" t="str">
        <f t="shared" si="7"/>
        <v/>
      </c>
      <c r="H34" s="169" t="str">
        <f t="shared" si="8"/>
        <v/>
      </c>
      <c r="I34" s="148">
        <f t="shared" si="9"/>
        <v>11</v>
      </c>
      <c r="J34" s="152" t="s">
        <v>382</v>
      </c>
      <c r="K34" s="132"/>
      <c r="L34" s="125" t="s">
        <v>111</v>
      </c>
      <c r="M34" s="127">
        <v>0.77777777777777779</v>
      </c>
      <c r="N34" s="314" t="s">
        <v>331</v>
      </c>
    </row>
    <row r="35" spans="2:37" ht="16.5" customHeight="1" x14ac:dyDescent="0.3">
      <c r="B35" s="174">
        <v>885</v>
      </c>
      <c r="C35" s="137">
        <v>9</v>
      </c>
      <c r="D35" s="153" t="s">
        <v>139</v>
      </c>
      <c r="E35" s="157">
        <v>-115</v>
      </c>
      <c r="F35" s="260">
        <f t="shared" si="6"/>
        <v>1</v>
      </c>
      <c r="G35" s="252">
        <f t="shared" si="7"/>
        <v>148</v>
      </c>
      <c r="H35" s="170">
        <f t="shared" si="8"/>
        <v>886</v>
      </c>
      <c r="I35" s="149">
        <f t="shared" si="9"/>
        <v>8</v>
      </c>
      <c r="J35" s="153" t="s">
        <v>6</v>
      </c>
      <c r="K35" s="133">
        <v>100</v>
      </c>
      <c r="L35" s="129" t="s">
        <v>227</v>
      </c>
      <c r="M35" s="130">
        <v>0.78472222222222221</v>
      </c>
      <c r="N35" s="312" t="s">
        <v>342</v>
      </c>
      <c r="AJ35">
        <v>1</v>
      </c>
      <c r="AK35">
        <v>148</v>
      </c>
    </row>
    <row r="36" spans="2:37" ht="16.5" customHeight="1" thickBot="1" x14ac:dyDescent="0.35">
      <c r="B36" s="175">
        <v>892</v>
      </c>
      <c r="C36" s="138">
        <v>5</v>
      </c>
      <c r="D36" s="154" t="s">
        <v>115</v>
      </c>
      <c r="E36" s="158">
        <v>-220</v>
      </c>
      <c r="F36" s="261">
        <f t="shared" si="6"/>
        <v>5</v>
      </c>
      <c r="G36" s="263">
        <f t="shared" si="7"/>
        <v>133</v>
      </c>
      <c r="H36" s="171">
        <f t="shared" si="8"/>
        <v>891</v>
      </c>
      <c r="I36" s="150">
        <f t="shared" si="9"/>
        <v>12</v>
      </c>
      <c r="J36" s="154" t="s">
        <v>296</v>
      </c>
      <c r="K36" s="134">
        <v>190</v>
      </c>
      <c r="L36" s="126" t="s">
        <v>94</v>
      </c>
      <c r="M36" s="128">
        <v>0.7895833333333333</v>
      </c>
      <c r="N36" s="315" t="s">
        <v>335</v>
      </c>
      <c r="AJ36">
        <v>5</v>
      </c>
      <c r="AK36">
        <v>133</v>
      </c>
    </row>
    <row r="40" spans="2:37" ht="25.5" customHeight="1" x14ac:dyDescent="0.35">
      <c r="B40" s="413" t="s">
        <v>358</v>
      </c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7"/>
    </row>
    <row r="41" spans="2:37" ht="13.5" thickBot="1" x14ac:dyDescent="0.25">
      <c r="B41" s="47" t="s">
        <v>297</v>
      </c>
      <c r="C41" s="47" t="s">
        <v>238</v>
      </c>
      <c r="D41" s="48" t="s">
        <v>236</v>
      </c>
      <c r="E41" s="48" t="s">
        <v>210</v>
      </c>
      <c r="F41" s="48" t="s">
        <v>233</v>
      </c>
      <c r="G41" s="48" t="s">
        <v>72</v>
      </c>
      <c r="H41" s="48" t="s">
        <v>297</v>
      </c>
      <c r="I41" s="48" t="s">
        <v>238</v>
      </c>
      <c r="J41" s="159" t="s">
        <v>237</v>
      </c>
      <c r="K41" s="51" t="s">
        <v>210</v>
      </c>
      <c r="L41" s="48" t="s">
        <v>234</v>
      </c>
      <c r="M41" s="48" t="s">
        <v>235</v>
      </c>
      <c r="N41" s="49" t="s">
        <v>332</v>
      </c>
    </row>
    <row r="42" spans="2:37" ht="16.5" customHeight="1" thickBot="1" x14ac:dyDescent="0.35">
      <c r="B42" s="343"/>
      <c r="C42" s="403">
        <f t="shared" ref="C42:D57" si="10">C4</f>
        <v>7</v>
      </c>
      <c r="D42" s="404" t="str">
        <f t="shared" si="10"/>
        <v>Rhode Island</v>
      </c>
      <c r="E42" s="399"/>
      <c r="F42" s="260">
        <f t="shared" ref="F42:F47" si="11">IF(AJ42=0.5,"½",IF(AJ42=INT(AJ42),AJ42,CONCATENATE(TRUNC(AJ42)," ½")))</f>
        <v>1</v>
      </c>
      <c r="G42" s="251" t="str">
        <f t="shared" ref="G42:G57" si="12">IF(AK42=0,"",IF(AK42=INT(AK42),AK42,CONCATENATE(TRUNC(AK42)," ½")))</f>
        <v/>
      </c>
      <c r="H42" s="168"/>
      <c r="I42" s="147">
        <f t="shared" ref="I42:I57" si="13">17-C42</f>
        <v>10</v>
      </c>
      <c r="J42" s="387" t="str">
        <f>J4</f>
        <v>Oklahoma</v>
      </c>
      <c r="K42" s="384"/>
      <c r="L42" s="335" t="str">
        <f t="shared" ref="L42:N56" si="14">L4</f>
        <v>Pittsburgh</v>
      </c>
      <c r="M42" s="336">
        <f t="shared" si="14"/>
        <v>0.38541666666666669</v>
      </c>
      <c r="N42" s="331" t="str">
        <f t="shared" si="14"/>
        <v>CBS</v>
      </c>
      <c r="AJ42">
        <v>1</v>
      </c>
    </row>
    <row r="43" spans="2:37" ht="16.5" customHeight="1" thickBot="1" x14ac:dyDescent="0.35">
      <c r="B43" s="344"/>
      <c r="C43" s="405">
        <f t="shared" si="10"/>
        <v>3</v>
      </c>
      <c r="D43" s="406" t="str">
        <f t="shared" si="10"/>
        <v>Tennessee</v>
      </c>
      <c r="E43" s="400"/>
      <c r="F43" s="259" t="str">
        <f t="shared" si="11"/>
        <v>7 ½</v>
      </c>
      <c r="G43" s="262" t="str">
        <f t="shared" si="12"/>
        <v/>
      </c>
      <c r="H43" s="169"/>
      <c r="I43" s="148">
        <f t="shared" si="13"/>
        <v>14</v>
      </c>
      <c r="J43" s="388" t="str">
        <f>J5</f>
        <v>Wright State</v>
      </c>
      <c r="K43" s="385"/>
      <c r="L43" s="337" t="str">
        <f t="shared" si="14"/>
        <v>Dallas</v>
      </c>
      <c r="M43" s="338">
        <f t="shared" si="14"/>
        <v>0.40277777777777773</v>
      </c>
      <c r="N43" s="332" t="str">
        <f t="shared" si="14"/>
        <v>truTV</v>
      </c>
      <c r="AJ43">
        <v>7.5</v>
      </c>
    </row>
    <row r="44" spans="2:37" ht="16.5" customHeight="1" thickBot="1" x14ac:dyDescent="0.35">
      <c r="B44" s="345"/>
      <c r="C44" s="407">
        <f t="shared" si="10"/>
        <v>4</v>
      </c>
      <c r="D44" s="408" t="str">
        <f t="shared" si="10"/>
        <v>Gonzaga</v>
      </c>
      <c r="E44" s="401"/>
      <c r="F44" s="260">
        <f t="shared" si="11"/>
        <v>7</v>
      </c>
      <c r="G44" s="252" t="str">
        <f t="shared" si="12"/>
        <v/>
      </c>
      <c r="H44" s="170"/>
      <c r="I44" s="149">
        <f t="shared" si="13"/>
        <v>13</v>
      </c>
      <c r="J44" s="389" t="str">
        <f t="shared" ref="J44:J56" si="15">J6</f>
        <v>UNC-Greensboro</v>
      </c>
      <c r="K44" s="384"/>
      <c r="L44" s="335" t="str">
        <f t="shared" si="14"/>
        <v>Boise</v>
      </c>
      <c r="M44" s="336">
        <f t="shared" si="14"/>
        <v>0.4375</v>
      </c>
      <c r="N44" s="331" t="str">
        <f t="shared" si="14"/>
        <v>TNT</v>
      </c>
      <c r="AJ44">
        <v>7</v>
      </c>
    </row>
    <row r="45" spans="2:37" ht="16.5" customHeight="1" thickBot="1" x14ac:dyDescent="0.35">
      <c r="B45" s="344"/>
      <c r="C45" s="405">
        <f t="shared" si="10"/>
        <v>1</v>
      </c>
      <c r="D45" s="406" t="str">
        <f t="shared" si="10"/>
        <v>Kansas</v>
      </c>
      <c r="E45" s="400"/>
      <c r="F45" s="259">
        <f t="shared" si="11"/>
        <v>8</v>
      </c>
      <c r="G45" s="262" t="str">
        <f t="shared" si="12"/>
        <v/>
      </c>
      <c r="H45" s="169"/>
      <c r="I45" s="148">
        <f t="shared" si="13"/>
        <v>16</v>
      </c>
      <c r="J45" s="388" t="str">
        <f t="shared" si="15"/>
        <v>Penn</v>
      </c>
      <c r="K45" s="385"/>
      <c r="L45" s="337" t="str">
        <f t="shared" si="14"/>
        <v>Wichita</v>
      </c>
      <c r="M45" s="338">
        <f t="shared" si="14"/>
        <v>0.45833333333333331</v>
      </c>
      <c r="N45" s="332" t="str">
        <f t="shared" si="14"/>
        <v>TBS</v>
      </c>
      <c r="AJ45">
        <v>8</v>
      </c>
    </row>
    <row r="46" spans="2:37" ht="16.5" customHeight="1" thickBot="1" x14ac:dyDescent="0.35">
      <c r="B46" s="345"/>
      <c r="C46" s="407">
        <f t="shared" si="10"/>
        <v>2</v>
      </c>
      <c r="D46" s="408" t="str">
        <f t="shared" si="10"/>
        <v>Duke</v>
      </c>
      <c r="E46" s="401"/>
      <c r="F46" s="260" t="str">
        <f t="shared" si="11"/>
        <v>11 ½</v>
      </c>
      <c r="G46" s="252" t="str">
        <f t="shared" si="12"/>
        <v/>
      </c>
      <c r="H46" s="170"/>
      <c r="I46" s="149">
        <f t="shared" si="13"/>
        <v>15</v>
      </c>
      <c r="J46" s="389" t="str">
        <f t="shared" si="15"/>
        <v>Iona</v>
      </c>
      <c r="K46" s="384"/>
      <c r="L46" s="335" t="str">
        <f t="shared" si="14"/>
        <v>Pittsburgh</v>
      </c>
      <c r="M46" s="336">
        <f t="shared" si="14"/>
        <v>0.48958333333333331</v>
      </c>
      <c r="N46" s="331" t="str">
        <f t="shared" si="14"/>
        <v>CBS</v>
      </c>
      <c r="AJ46">
        <v>11.5</v>
      </c>
    </row>
    <row r="47" spans="2:37" ht="16.5" customHeight="1" thickBot="1" x14ac:dyDescent="0.35">
      <c r="B47" s="344"/>
      <c r="C47" s="405">
        <f t="shared" si="10"/>
        <v>6</v>
      </c>
      <c r="D47" s="406" t="str">
        <f t="shared" si="10"/>
        <v>Miama (Fla.)</v>
      </c>
      <c r="E47" s="400"/>
      <c r="F47" s="259" t="str">
        <f t="shared" si="11"/>
        <v>½</v>
      </c>
      <c r="G47" s="262" t="str">
        <f t="shared" si="12"/>
        <v/>
      </c>
      <c r="H47" s="169"/>
      <c r="I47" s="148">
        <f t="shared" si="13"/>
        <v>11</v>
      </c>
      <c r="J47" s="388" t="str">
        <f t="shared" si="15"/>
        <v>Loyola-Chicago</v>
      </c>
      <c r="K47" s="385"/>
      <c r="L47" s="337" t="str">
        <f t="shared" si="14"/>
        <v>Dallas</v>
      </c>
      <c r="M47" s="338">
        <f t="shared" si="14"/>
        <v>0.50694444444444442</v>
      </c>
      <c r="N47" s="332" t="str">
        <f t="shared" si="14"/>
        <v>truTV</v>
      </c>
      <c r="AJ47">
        <v>0.5</v>
      </c>
    </row>
    <row r="48" spans="2:37" ht="16.5" customHeight="1" thickBot="1" x14ac:dyDescent="0.35">
      <c r="B48" s="345"/>
      <c r="C48" s="407">
        <f t="shared" si="10"/>
        <v>5</v>
      </c>
      <c r="D48" s="408" t="str">
        <f t="shared" si="10"/>
        <v>Ohio State</v>
      </c>
      <c r="E48" s="401"/>
      <c r="F48" s="260" t="str">
        <f t="shared" ref="F48:F57" si="16">IF(AJ48=0.5,"½",IF(AJ48=INT(AJ48),AJ48,CONCATENATE(TRUNC(AJ48)," ½")))</f>
        <v>4 ½</v>
      </c>
      <c r="G48" s="252" t="str">
        <f t="shared" si="12"/>
        <v/>
      </c>
      <c r="H48" s="170"/>
      <c r="I48" s="149">
        <f t="shared" si="13"/>
        <v>12</v>
      </c>
      <c r="J48" s="389" t="str">
        <f t="shared" si="15"/>
        <v>South Dakota State</v>
      </c>
      <c r="K48" s="384"/>
      <c r="L48" s="335" t="str">
        <f t="shared" si="14"/>
        <v>Boise</v>
      </c>
      <c r="M48" s="336">
        <f t="shared" si="14"/>
        <v>0.54166666666666663</v>
      </c>
      <c r="N48" s="331" t="str">
        <f t="shared" si="14"/>
        <v>TNT</v>
      </c>
      <c r="AJ48">
        <v>4.5</v>
      </c>
    </row>
    <row r="49" spans="2:36" ht="16.5" customHeight="1" thickBot="1" x14ac:dyDescent="0.35">
      <c r="B49" s="344"/>
      <c r="C49" s="405">
        <f t="shared" si="10"/>
        <v>8</v>
      </c>
      <c r="D49" s="406" t="str">
        <f t="shared" si="10"/>
        <v>Seton Hall</v>
      </c>
      <c r="E49" s="400"/>
      <c r="F49" s="259" t="str">
        <f t="shared" si="16"/>
        <v>1 ½</v>
      </c>
      <c r="G49" s="262" t="str">
        <f t="shared" si="12"/>
        <v/>
      </c>
      <c r="H49" s="169"/>
      <c r="I49" s="148">
        <f t="shared" si="13"/>
        <v>9</v>
      </c>
      <c r="J49" s="388" t="str">
        <f t="shared" si="15"/>
        <v>NC State</v>
      </c>
      <c r="K49" s="385"/>
      <c r="L49" s="337" t="str">
        <f t="shared" si="14"/>
        <v>Wichita</v>
      </c>
      <c r="M49" s="338">
        <f t="shared" si="14"/>
        <v>0.5625</v>
      </c>
      <c r="N49" s="332" t="str">
        <f t="shared" si="14"/>
        <v>TBS</v>
      </c>
      <c r="AJ49">
        <v>1.5</v>
      </c>
    </row>
    <row r="50" spans="2:36" ht="16.5" customHeight="1" thickBot="1" x14ac:dyDescent="0.35">
      <c r="B50" s="345"/>
      <c r="C50" s="407">
        <f t="shared" si="10"/>
        <v>1</v>
      </c>
      <c r="D50" s="408" t="str">
        <f t="shared" si="10"/>
        <v>Villanova</v>
      </c>
      <c r="E50" s="401"/>
      <c r="F50" s="260">
        <f t="shared" si="16"/>
        <v>0</v>
      </c>
      <c r="G50" s="252" t="str">
        <f t="shared" si="12"/>
        <v/>
      </c>
      <c r="H50" s="170"/>
      <c r="I50" s="149">
        <f t="shared" si="13"/>
        <v>16</v>
      </c>
      <c r="J50" s="389" t="str">
        <f t="shared" si="15"/>
        <v>LIU-Brookyn | Radford</v>
      </c>
      <c r="K50" s="384"/>
      <c r="L50" s="335" t="str">
        <f t="shared" si="14"/>
        <v>Pittsburgh</v>
      </c>
      <c r="M50" s="336">
        <f t="shared" si="14"/>
        <v>0.65972222222222221</v>
      </c>
      <c r="N50" s="331" t="str">
        <f t="shared" si="14"/>
        <v>TNT</v>
      </c>
    </row>
    <row r="51" spans="2:36" ht="16.5" customHeight="1" thickBot="1" x14ac:dyDescent="0.35">
      <c r="B51" s="344"/>
      <c r="C51" s="405">
        <f t="shared" si="10"/>
        <v>5</v>
      </c>
      <c r="D51" s="406" t="str">
        <f t="shared" si="10"/>
        <v>Kentucky</v>
      </c>
      <c r="E51" s="400"/>
      <c r="F51" s="259">
        <f t="shared" si="16"/>
        <v>3</v>
      </c>
      <c r="G51" s="262" t="str">
        <f t="shared" si="12"/>
        <v/>
      </c>
      <c r="H51" s="169"/>
      <c r="I51" s="148">
        <f t="shared" si="13"/>
        <v>12</v>
      </c>
      <c r="J51" s="388" t="str">
        <f t="shared" si="15"/>
        <v>Davidson</v>
      </c>
      <c r="K51" s="385"/>
      <c r="L51" s="337" t="str">
        <f t="shared" si="14"/>
        <v>Dallas</v>
      </c>
      <c r="M51" s="338">
        <f t="shared" si="14"/>
        <v>0.67361111111111116</v>
      </c>
      <c r="N51" s="332" t="str">
        <f t="shared" si="14"/>
        <v>truTV</v>
      </c>
      <c r="AJ51">
        <v>3</v>
      </c>
    </row>
    <row r="52" spans="2:36" ht="16.5" customHeight="1" thickBot="1" x14ac:dyDescent="0.35">
      <c r="B52" s="345"/>
      <c r="C52" s="407">
        <f t="shared" si="10"/>
        <v>6</v>
      </c>
      <c r="D52" s="408" t="str">
        <f t="shared" si="10"/>
        <v>Houston</v>
      </c>
      <c r="E52" s="401"/>
      <c r="F52" s="260">
        <f t="shared" si="16"/>
        <v>2</v>
      </c>
      <c r="G52" s="252" t="str">
        <f t="shared" si="12"/>
        <v/>
      </c>
      <c r="H52" s="170"/>
      <c r="I52" s="149">
        <f t="shared" si="13"/>
        <v>11</v>
      </c>
      <c r="J52" s="389" t="str">
        <f t="shared" si="15"/>
        <v>San Diego State</v>
      </c>
      <c r="K52" s="384"/>
      <c r="L52" s="335" t="str">
        <f t="shared" si="14"/>
        <v>Boise</v>
      </c>
      <c r="M52" s="336">
        <f t="shared" si="14"/>
        <v>0.68055555555555547</v>
      </c>
      <c r="N52" s="331" t="str">
        <f t="shared" si="14"/>
        <v>CBS</v>
      </c>
      <c r="AJ52">
        <v>2</v>
      </c>
    </row>
    <row r="53" spans="2:36" ht="16.5" customHeight="1" thickBot="1" x14ac:dyDescent="0.35">
      <c r="B53" s="344"/>
      <c r="C53" s="405">
        <f t="shared" si="10"/>
        <v>3</v>
      </c>
      <c r="D53" s="406" t="str">
        <f t="shared" si="10"/>
        <v>Texas Tech</v>
      </c>
      <c r="E53" s="400"/>
      <c r="F53" s="259" t="str">
        <f t="shared" si="16"/>
        <v>6 ½</v>
      </c>
      <c r="G53" s="262" t="str">
        <f t="shared" si="12"/>
        <v/>
      </c>
      <c r="H53" s="169"/>
      <c r="I53" s="148">
        <f t="shared" si="13"/>
        <v>14</v>
      </c>
      <c r="J53" s="388" t="str">
        <f t="shared" si="15"/>
        <v>Stephen F. Austin</v>
      </c>
      <c r="K53" s="385"/>
      <c r="L53" s="337" t="str">
        <f t="shared" si="14"/>
        <v>Wichita</v>
      </c>
      <c r="M53" s="338">
        <f t="shared" si="14"/>
        <v>0.68541666666666667</v>
      </c>
      <c r="N53" s="332" t="str">
        <f t="shared" si="14"/>
        <v>TBS</v>
      </c>
      <c r="AJ53">
        <v>6.5</v>
      </c>
    </row>
    <row r="54" spans="2:36" ht="16.5" customHeight="1" thickBot="1" x14ac:dyDescent="0.35">
      <c r="B54" s="345"/>
      <c r="C54" s="407">
        <f t="shared" si="10"/>
        <v>8</v>
      </c>
      <c r="D54" s="408" t="str">
        <f t="shared" si="10"/>
        <v>Virginia Tech</v>
      </c>
      <c r="E54" s="401"/>
      <c r="F54" s="260">
        <f t="shared" si="16"/>
        <v>1</v>
      </c>
      <c r="G54" s="252" t="str">
        <f t="shared" si="12"/>
        <v/>
      </c>
      <c r="H54" s="170"/>
      <c r="I54" s="149">
        <f t="shared" si="13"/>
        <v>9</v>
      </c>
      <c r="J54" s="389" t="str">
        <f t="shared" si="15"/>
        <v>Alabama</v>
      </c>
      <c r="K54" s="384"/>
      <c r="L54" s="335" t="str">
        <f t="shared" si="14"/>
        <v>Pittsburgh</v>
      </c>
      <c r="M54" s="336">
        <f t="shared" si="14"/>
        <v>0.76388888888888884</v>
      </c>
      <c r="N54" s="331" t="str">
        <f t="shared" si="14"/>
        <v>TNT</v>
      </c>
      <c r="AJ54">
        <v>1</v>
      </c>
    </row>
    <row r="55" spans="2:36" ht="16.5" customHeight="1" thickBot="1" x14ac:dyDescent="0.35">
      <c r="B55" s="344"/>
      <c r="C55" s="405">
        <f t="shared" si="10"/>
        <v>4</v>
      </c>
      <c r="D55" s="406" t="str">
        <f t="shared" si="10"/>
        <v>Arizona</v>
      </c>
      <c r="E55" s="400"/>
      <c r="F55" s="259">
        <f t="shared" si="16"/>
        <v>5</v>
      </c>
      <c r="G55" s="262" t="str">
        <f t="shared" si="12"/>
        <v/>
      </c>
      <c r="H55" s="169"/>
      <c r="I55" s="148">
        <f t="shared" si="13"/>
        <v>13</v>
      </c>
      <c r="J55" s="388" t="str">
        <f t="shared" si="15"/>
        <v>Buffalo</v>
      </c>
      <c r="K55" s="385"/>
      <c r="L55" s="337" t="str">
        <f t="shared" si="14"/>
        <v>Dallas</v>
      </c>
      <c r="M55" s="338">
        <f t="shared" si="14"/>
        <v>0.77777777777777779</v>
      </c>
      <c r="N55" s="332" t="str">
        <f t="shared" si="14"/>
        <v>truTV</v>
      </c>
      <c r="AJ55">
        <v>5</v>
      </c>
    </row>
    <row r="56" spans="2:36" ht="16.5" customHeight="1" thickBot="1" x14ac:dyDescent="0.35">
      <c r="B56" s="345"/>
      <c r="C56" s="407">
        <f t="shared" si="10"/>
        <v>3</v>
      </c>
      <c r="D56" s="408" t="str">
        <f t="shared" si="10"/>
        <v>Michigan</v>
      </c>
      <c r="E56" s="401"/>
      <c r="F56" s="260" t="str">
        <f t="shared" si="16"/>
        <v>6 ½</v>
      </c>
      <c r="G56" s="252" t="str">
        <f t="shared" si="12"/>
        <v/>
      </c>
      <c r="H56" s="170"/>
      <c r="I56" s="149">
        <f t="shared" si="13"/>
        <v>14</v>
      </c>
      <c r="J56" s="389" t="str">
        <f t="shared" si="15"/>
        <v>Montana</v>
      </c>
      <c r="K56" s="384"/>
      <c r="L56" s="335" t="str">
        <f t="shared" si="14"/>
        <v>Boise</v>
      </c>
      <c r="M56" s="336">
        <f t="shared" si="14"/>
        <v>0.78472222222222221</v>
      </c>
      <c r="N56" s="331" t="str">
        <f t="shared" si="14"/>
        <v>CBS</v>
      </c>
      <c r="AJ56">
        <v>6.5</v>
      </c>
    </row>
    <row r="57" spans="2:36" ht="16.5" customHeight="1" thickBot="1" x14ac:dyDescent="0.35">
      <c r="B57" s="346"/>
      <c r="C57" s="409">
        <f t="shared" si="10"/>
        <v>6</v>
      </c>
      <c r="D57" s="410" t="str">
        <f t="shared" si="10"/>
        <v>Florida</v>
      </c>
      <c r="E57" s="402"/>
      <c r="F57" s="261">
        <f t="shared" si="16"/>
        <v>0</v>
      </c>
      <c r="G57" s="263" t="str">
        <f t="shared" si="12"/>
        <v/>
      </c>
      <c r="H57" s="171"/>
      <c r="I57" s="150">
        <f t="shared" si="13"/>
        <v>11</v>
      </c>
      <c r="J57" s="390" t="str">
        <f>J19</f>
        <v>St. Bonaventure | UCLA</v>
      </c>
      <c r="K57" s="386"/>
      <c r="L57" s="341" t="s">
        <v>158</v>
      </c>
      <c r="M57" s="342">
        <v>0.7895833333333333</v>
      </c>
      <c r="N57" s="334" t="s">
        <v>342</v>
      </c>
    </row>
    <row r="58" spans="2:36" ht="26.25" thickBot="1" x14ac:dyDescent="0.4">
      <c r="B58" s="413" t="s">
        <v>359</v>
      </c>
      <c r="C58" s="414"/>
      <c r="D58" s="414"/>
      <c r="E58" s="415"/>
      <c r="F58" s="416"/>
      <c r="G58" s="416"/>
      <c r="H58" s="415"/>
      <c r="I58" s="415"/>
      <c r="J58" s="414"/>
      <c r="K58" s="415"/>
      <c r="L58" s="415"/>
      <c r="M58" s="415"/>
      <c r="N58" s="417"/>
    </row>
    <row r="59" spans="2:36" ht="17.25" customHeight="1" x14ac:dyDescent="0.3">
      <c r="B59" s="174"/>
      <c r="C59" s="135">
        <f>C21</f>
        <v>7</v>
      </c>
      <c r="D59" s="139" t="str">
        <f>D21</f>
        <v>Texas A&amp;M</v>
      </c>
      <c r="E59" s="157"/>
      <c r="F59" s="229">
        <f t="shared" ref="F59:F64" si="17">IF(AJ59=0.5,"½",IF(AJ59=INT(AJ59),AJ59,CONCATENATE(TRUNC(AJ59)," ½")))</f>
        <v>2</v>
      </c>
      <c r="G59" s="251" t="str">
        <f t="shared" ref="G59:G74" si="18">IF(AK59=0,"",IF(AK59=INT(AK59),AK59,CONCATENATE(TRUNC(AK59)," ½")))</f>
        <v/>
      </c>
      <c r="H59" s="170"/>
      <c r="I59" s="149">
        <f>17-C59</f>
        <v>10</v>
      </c>
      <c r="J59" s="391" t="str">
        <f>J21</f>
        <v>Providence</v>
      </c>
      <c r="K59" s="133"/>
      <c r="L59" s="129" t="str">
        <f>L21</f>
        <v>Charlotte</v>
      </c>
      <c r="M59" s="130">
        <v>0.38541666666666669</v>
      </c>
      <c r="N59" s="312" t="str">
        <f>N21</f>
        <v>CBS</v>
      </c>
      <c r="AJ59">
        <v>2</v>
      </c>
    </row>
    <row r="60" spans="2:36" ht="17.25" customHeight="1" x14ac:dyDescent="0.3">
      <c r="B60" s="173"/>
      <c r="C60" s="136">
        <f>C22</f>
        <v>2</v>
      </c>
      <c r="D60" s="140" t="str">
        <f>D22</f>
        <v>Purdue</v>
      </c>
      <c r="E60" s="156"/>
      <c r="F60" s="259" t="str">
        <f t="shared" si="17"/>
        <v>12 ½</v>
      </c>
      <c r="G60" s="262" t="str">
        <f t="shared" si="18"/>
        <v/>
      </c>
      <c r="H60" s="169"/>
      <c r="I60" s="148">
        <f>17-C60</f>
        <v>15</v>
      </c>
      <c r="J60" s="392" t="str">
        <f>J22</f>
        <v>CSU-Fullerton</v>
      </c>
      <c r="K60" s="132"/>
      <c r="L60" s="125" t="str">
        <f>L22</f>
        <v>Detroit</v>
      </c>
      <c r="M60" s="127">
        <v>0.40277777777777773</v>
      </c>
      <c r="N60" s="314" t="str">
        <f>N22</f>
        <v>truTV</v>
      </c>
      <c r="AJ60">
        <v>12.5</v>
      </c>
    </row>
    <row r="61" spans="2:36" ht="17.25" customHeight="1" x14ac:dyDescent="0.3">
      <c r="B61" s="174"/>
      <c r="C61" s="137">
        <f t="shared" ref="C61:C74" si="19">C23</f>
        <v>4</v>
      </c>
      <c r="D61" s="141" t="str">
        <f t="shared" ref="D61:D74" si="20">D23</f>
        <v>Wichita State</v>
      </c>
      <c r="E61" s="157"/>
      <c r="F61" s="260">
        <f t="shared" si="17"/>
        <v>7</v>
      </c>
      <c r="G61" s="252" t="str">
        <f t="shared" si="18"/>
        <v/>
      </c>
      <c r="H61" s="170"/>
      <c r="I61" s="149">
        <f>17-C61</f>
        <v>13</v>
      </c>
      <c r="J61" s="393" t="str">
        <f t="shared" ref="J61:J74" si="21">J23</f>
        <v>Marshall</v>
      </c>
      <c r="K61" s="133"/>
      <c r="L61" s="129" t="str">
        <f t="shared" ref="L61:L74" si="22">L23</f>
        <v>San Diego</v>
      </c>
      <c r="M61" s="130">
        <v>0.4375</v>
      </c>
      <c r="N61" s="312" t="str">
        <f t="shared" ref="N61:N74" si="23">N23</f>
        <v>TNT</v>
      </c>
      <c r="AJ61">
        <v>7</v>
      </c>
    </row>
    <row r="62" spans="2:36" ht="17.25" customHeight="1" x14ac:dyDescent="0.3">
      <c r="B62" s="173"/>
      <c r="C62" s="136">
        <f t="shared" si="19"/>
        <v>2</v>
      </c>
      <c r="D62" s="140" t="str">
        <f t="shared" si="20"/>
        <v>Cincinnati</v>
      </c>
      <c r="E62" s="156"/>
      <c r="F62" s="259">
        <f t="shared" si="17"/>
        <v>8</v>
      </c>
      <c r="G62" s="262" t="str">
        <f t="shared" si="18"/>
        <v/>
      </c>
      <c r="H62" s="169"/>
      <c r="I62" s="148">
        <f>17-C62</f>
        <v>15</v>
      </c>
      <c r="J62" s="392" t="str">
        <f t="shared" si="21"/>
        <v>Georgia State</v>
      </c>
      <c r="K62" s="132"/>
      <c r="L62" s="125" t="str">
        <f t="shared" si="22"/>
        <v>Nashville</v>
      </c>
      <c r="M62" s="127">
        <v>0.45833333333333331</v>
      </c>
      <c r="N62" s="314" t="str">
        <f t="shared" si="23"/>
        <v>TBS</v>
      </c>
      <c r="AJ62">
        <v>8</v>
      </c>
    </row>
    <row r="63" spans="2:36" ht="17.25" customHeight="1" x14ac:dyDescent="0.3">
      <c r="B63" s="174"/>
      <c r="C63" s="137">
        <f t="shared" si="19"/>
        <v>2</v>
      </c>
      <c r="D63" s="141" t="str">
        <f t="shared" si="20"/>
        <v>North Carolina</v>
      </c>
      <c r="E63" s="157"/>
      <c r="F63" s="260" t="str">
        <f t="shared" si="17"/>
        <v>11 ½</v>
      </c>
      <c r="G63" s="252" t="str">
        <f t="shared" si="18"/>
        <v/>
      </c>
      <c r="H63" s="170"/>
      <c r="I63" s="149">
        <f t="shared" ref="I63:I74" si="24">17-C63</f>
        <v>15</v>
      </c>
      <c r="J63" s="393" t="str">
        <f t="shared" si="21"/>
        <v>Lipscomb</v>
      </c>
      <c r="K63" s="133"/>
      <c r="L63" s="129" t="str">
        <f t="shared" si="22"/>
        <v>Charlotte</v>
      </c>
      <c r="M63" s="130">
        <v>0.48958333333333331</v>
      </c>
      <c r="N63" s="312" t="str">
        <f t="shared" si="23"/>
        <v>CBS</v>
      </c>
      <c r="AJ63">
        <v>11.5</v>
      </c>
    </row>
    <row r="64" spans="2:36" ht="17.25" customHeight="1" x14ac:dyDescent="0.3">
      <c r="B64" s="173"/>
      <c r="C64" s="136">
        <f t="shared" si="19"/>
        <v>10</v>
      </c>
      <c r="D64" s="140" t="str">
        <f t="shared" si="20"/>
        <v>Butler</v>
      </c>
      <c r="E64" s="156"/>
      <c r="F64" s="259" t="str">
        <f t="shared" si="17"/>
        <v>½</v>
      </c>
      <c r="G64" s="262" t="str">
        <f t="shared" si="18"/>
        <v/>
      </c>
      <c r="H64" s="169"/>
      <c r="I64" s="148">
        <f t="shared" si="24"/>
        <v>7</v>
      </c>
      <c r="J64" s="392" t="str">
        <f t="shared" si="21"/>
        <v>Arkansas</v>
      </c>
      <c r="K64" s="132"/>
      <c r="L64" s="125" t="str">
        <f t="shared" si="22"/>
        <v>Detroit</v>
      </c>
      <c r="M64" s="127">
        <v>0.50694444444444442</v>
      </c>
      <c r="N64" s="314" t="str">
        <f t="shared" si="23"/>
        <v>truTV</v>
      </c>
      <c r="AJ64">
        <v>0.5</v>
      </c>
    </row>
    <row r="65" spans="2:36" ht="17.25" customHeight="1" x14ac:dyDescent="0.3">
      <c r="B65" s="174"/>
      <c r="C65" s="137">
        <f t="shared" si="19"/>
        <v>5</v>
      </c>
      <c r="D65" s="141" t="str">
        <f t="shared" si="20"/>
        <v>West Virginia</v>
      </c>
      <c r="E65" s="157"/>
      <c r="F65" s="260">
        <f t="shared" ref="F65:F74" si="25">IF(AJ65=0.5,"½",IF(AJ65=INT(AJ65),AJ65,CONCATENATE(TRUNC(AJ65)," ½")))</f>
        <v>6</v>
      </c>
      <c r="G65" s="252" t="str">
        <f t="shared" si="18"/>
        <v/>
      </c>
      <c r="H65" s="170"/>
      <c r="I65" s="149">
        <f t="shared" si="24"/>
        <v>12</v>
      </c>
      <c r="J65" s="393" t="str">
        <f t="shared" si="21"/>
        <v>Murray State</v>
      </c>
      <c r="K65" s="133"/>
      <c r="L65" s="129" t="str">
        <f t="shared" si="22"/>
        <v>San Diego</v>
      </c>
      <c r="M65" s="130">
        <v>0.54166666666666663</v>
      </c>
      <c r="N65" s="312" t="str">
        <f t="shared" si="23"/>
        <v>TNT</v>
      </c>
      <c r="AJ65">
        <v>6</v>
      </c>
    </row>
    <row r="66" spans="2:36" ht="17.25" customHeight="1" x14ac:dyDescent="0.3">
      <c r="B66" s="173"/>
      <c r="C66" s="136">
        <f t="shared" si="19"/>
        <v>7</v>
      </c>
      <c r="D66" s="140" t="str">
        <f t="shared" si="20"/>
        <v>Nevada</v>
      </c>
      <c r="E66" s="156"/>
      <c r="F66" s="259" t="str">
        <f t="shared" si="25"/>
        <v>½</v>
      </c>
      <c r="G66" s="262" t="str">
        <f t="shared" si="18"/>
        <v/>
      </c>
      <c r="H66" s="169"/>
      <c r="I66" s="148">
        <f t="shared" si="24"/>
        <v>10</v>
      </c>
      <c r="J66" s="392" t="str">
        <f t="shared" si="21"/>
        <v>Texas</v>
      </c>
      <c r="K66" s="132"/>
      <c r="L66" s="125" t="str">
        <f t="shared" si="22"/>
        <v>Nashville</v>
      </c>
      <c r="M66" s="127">
        <v>0.5625</v>
      </c>
      <c r="N66" s="314" t="str">
        <f t="shared" si="23"/>
        <v>TBS</v>
      </c>
      <c r="AJ66">
        <v>0.5</v>
      </c>
    </row>
    <row r="67" spans="2:36" ht="17.25" customHeight="1" x14ac:dyDescent="0.3">
      <c r="B67" s="174"/>
      <c r="C67" s="137">
        <f t="shared" si="19"/>
        <v>8</v>
      </c>
      <c r="D67" s="141" t="str">
        <f t="shared" si="20"/>
        <v>Creighton</v>
      </c>
      <c r="E67" s="157"/>
      <c r="F67" s="260">
        <f t="shared" si="25"/>
        <v>1</v>
      </c>
      <c r="G67" s="252" t="str">
        <f t="shared" si="18"/>
        <v/>
      </c>
      <c r="H67" s="170"/>
      <c r="I67" s="149">
        <f t="shared" si="24"/>
        <v>9</v>
      </c>
      <c r="J67" s="393" t="str">
        <f t="shared" si="21"/>
        <v>Kansas State</v>
      </c>
      <c r="K67" s="133"/>
      <c r="L67" s="129" t="str">
        <f t="shared" si="22"/>
        <v>Charlotte</v>
      </c>
      <c r="M67" s="130">
        <v>0.65972222222222221</v>
      </c>
      <c r="N67" s="312" t="str">
        <f t="shared" si="23"/>
        <v>TNT</v>
      </c>
      <c r="AJ67">
        <v>1</v>
      </c>
    </row>
    <row r="68" spans="2:36" ht="17.25" customHeight="1" x14ac:dyDescent="0.3">
      <c r="B68" s="173"/>
      <c r="C68" s="136">
        <f t="shared" si="19"/>
        <v>3</v>
      </c>
      <c r="D68" s="140" t="str">
        <f t="shared" si="20"/>
        <v>Michigan State</v>
      </c>
      <c r="E68" s="156"/>
      <c r="F68" s="259">
        <f t="shared" si="25"/>
        <v>8</v>
      </c>
      <c r="G68" s="262" t="str">
        <f t="shared" si="18"/>
        <v/>
      </c>
      <c r="H68" s="169"/>
      <c r="I68" s="148">
        <f t="shared" si="24"/>
        <v>14</v>
      </c>
      <c r="J68" s="392" t="str">
        <f t="shared" si="21"/>
        <v>Bucknell</v>
      </c>
      <c r="K68" s="132"/>
      <c r="L68" s="125" t="str">
        <f t="shared" si="22"/>
        <v>Detroit</v>
      </c>
      <c r="M68" s="127">
        <v>0.67361111111111116</v>
      </c>
      <c r="N68" s="314" t="str">
        <f t="shared" si="23"/>
        <v>CBS</v>
      </c>
      <c r="AJ68">
        <v>8</v>
      </c>
    </row>
    <row r="69" spans="2:36" ht="17.25" customHeight="1" x14ac:dyDescent="0.3">
      <c r="B69" s="174"/>
      <c r="C69" s="137">
        <f t="shared" si="19"/>
        <v>1</v>
      </c>
      <c r="D69" s="141" t="str">
        <f t="shared" si="20"/>
        <v>Xavier</v>
      </c>
      <c r="E69" s="157"/>
      <c r="F69" s="260">
        <f t="shared" si="25"/>
        <v>0</v>
      </c>
      <c r="G69" s="252" t="str">
        <f t="shared" si="18"/>
        <v/>
      </c>
      <c r="H69" s="170"/>
      <c r="I69" s="149">
        <f t="shared" si="24"/>
        <v>16</v>
      </c>
      <c r="J69" s="393" t="str">
        <f t="shared" si="21"/>
        <v>NC Central | TX Southern</v>
      </c>
      <c r="K69" s="133"/>
      <c r="L69" s="129" t="str">
        <f t="shared" si="22"/>
        <v>San Diego</v>
      </c>
      <c r="M69" s="130">
        <v>0.68055555555555547</v>
      </c>
      <c r="N69" s="312" t="str">
        <f t="shared" si="23"/>
        <v>truTV</v>
      </c>
    </row>
    <row r="70" spans="2:36" ht="17.25" customHeight="1" x14ac:dyDescent="0.3">
      <c r="B70" s="173"/>
      <c r="C70" s="136">
        <f t="shared" si="19"/>
        <v>4</v>
      </c>
      <c r="D70" s="140" t="str">
        <f t="shared" si="20"/>
        <v>Auburn</v>
      </c>
      <c r="E70" s="156"/>
      <c r="F70" s="259">
        <f t="shared" si="25"/>
        <v>6</v>
      </c>
      <c r="G70" s="262" t="str">
        <f t="shared" si="18"/>
        <v/>
      </c>
      <c r="H70" s="169"/>
      <c r="I70" s="148">
        <f t="shared" si="24"/>
        <v>13</v>
      </c>
      <c r="J70" s="392" t="str">
        <f t="shared" si="21"/>
        <v>College of Charleston</v>
      </c>
      <c r="K70" s="132"/>
      <c r="L70" s="125" t="str">
        <f t="shared" si="22"/>
        <v>Nashville</v>
      </c>
      <c r="M70" s="127">
        <v>0.68541666666666667</v>
      </c>
      <c r="N70" s="314" t="str">
        <f t="shared" si="23"/>
        <v>TBS</v>
      </c>
      <c r="AJ70">
        <v>6</v>
      </c>
    </row>
    <row r="71" spans="2:36" ht="17.25" customHeight="1" x14ac:dyDescent="0.3">
      <c r="B71" s="174"/>
      <c r="C71" s="137">
        <f t="shared" si="19"/>
        <v>1</v>
      </c>
      <c r="D71" s="141" t="str">
        <f t="shared" si="20"/>
        <v>Virginia</v>
      </c>
      <c r="E71" s="157"/>
      <c r="F71" s="260" t="str">
        <f t="shared" si="25"/>
        <v>13 ½</v>
      </c>
      <c r="G71" s="252" t="str">
        <f t="shared" si="18"/>
        <v/>
      </c>
      <c r="H71" s="170"/>
      <c r="I71" s="149">
        <f t="shared" si="24"/>
        <v>16</v>
      </c>
      <c r="J71" s="393" t="str">
        <f t="shared" si="21"/>
        <v>Maryland-Balt. County</v>
      </c>
      <c r="K71" s="133"/>
      <c r="L71" s="129" t="str">
        <f t="shared" si="22"/>
        <v>Charlotte</v>
      </c>
      <c r="M71" s="130">
        <v>0.76388888888888884</v>
      </c>
      <c r="N71" s="312" t="str">
        <f t="shared" si="23"/>
        <v>TNT</v>
      </c>
      <c r="AJ71">
        <v>13.5</v>
      </c>
    </row>
    <row r="72" spans="2:36" ht="17.25" customHeight="1" x14ac:dyDescent="0.3">
      <c r="B72" s="173"/>
      <c r="C72" s="136">
        <f t="shared" si="19"/>
        <v>6</v>
      </c>
      <c r="D72" s="140" t="str">
        <f t="shared" si="20"/>
        <v>TCU</v>
      </c>
      <c r="E72" s="156"/>
      <c r="F72" s="259">
        <f t="shared" si="25"/>
        <v>0</v>
      </c>
      <c r="G72" s="262" t="str">
        <f t="shared" si="18"/>
        <v/>
      </c>
      <c r="H72" s="169"/>
      <c r="I72" s="148">
        <f t="shared" si="24"/>
        <v>11</v>
      </c>
      <c r="J72" s="392" t="str">
        <f t="shared" si="21"/>
        <v>Arizona State | Syracuse</v>
      </c>
      <c r="K72" s="132"/>
      <c r="L72" s="125" t="str">
        <f t="shared" si="22"/>
        <v>Detroit</v>
      </c>
      <c r="M72" s="127">
        <v>0.77777777777777779</v>
      </c>
      <c r="N72" s="314" t="str">
        <f t="shared" si="23"/>
        <v>CBS</v>
      </c>
    </row>
    <row r="73" spans="2:36" ht="17.25" customHeight="1" x14ac:dyDescent="0.3">
      <c r="B73" s="174"/>
      <c r="C73" s="137">
        <f t="shared" si="19"/>
        <v>9</v>
      </c>
      <c r="D73" s="141" t="str">
        <f t="shared" si="20"/>
        <v>Florida State</v>
      </c>
      <c r="E73" s="157"/>
      <c r="F73" s="260" t="str">
        <f t="shared" si="25"/>
        <v>½</v>
      </c>
      <c r="G73" s="252" t="str">
        <f t="shared" si="18"/>
        <v/>
      </c>
      <c r="H73" s="170"/>
      <c r="I73" s="149">
        <f t="shared" si="24"/>
        <v>8</v>
      </c>
      <c r="J73" s="393" t="str">
        <f t="shared" si="21"/>
        <v>Missouri</v>
      </c>
      <c r="K73" s="133"/>
      <c r="L73" s="129" t="str">
        <f t="shared" si="22"/>
        <v>San Diego</v>
      </c>
      <c r="M73" s="130">
        <v>0.78472222222222221</v>
      </c>
      <c r="N73" s="312" t="str">
        <f t="shared" si="23"/>
        <v>truTV</v>
      </c>
      <c r="AJ73">
        <v>0.5</v>
      </c>
    </row>
    <row r="74" spans="2:36" ht="17.25" customHeight="1" thickBot="1" x14ac:dyDescent="0.35">
      <c r="B74" s="175"/>
      <c r="C74" s="138">
        <f t="shared" si="19"/>
        <v>5</v>
      </c>
      <c r="D74" s="142" t="str">
        <f t="shared" si="20"/>
        <v>Clemson</v>
      </c>
      <c r="E74" s="158"/>
      <c r="F74" s="261" t="str">
        <f t="shared" si="25"/>
        <v>2 ½</v>
      </c>
      <c r="G74" s="263" t="str">
        <f t="shared" si="18"/>
        <v/>
      </c>
      <c r="H74" s="171"/>
      <c r="I74" s="150">
        <f t="shared" si="24"/>
        <v>12</v>
      </c>
      <c r="J74" s="394" t="str">
        <f t="shared" si="21"/>
        <v>New Mexico State</v>
      </c>
      <c r="K74" s="134"/>
      <c r="L74" s="125" t="str">
        <f t="shared" si="22"/>
        <v>Nashville</v>
      </c>
      <c r="M74" s="128">
        <v>0.7895833333333333</v>
      </c>
      <c r="N74" s="314" t="str">
        <f t="shared" si="23"/>
        <v>TBS</v>
      </c>
      <c r="AJ74">
        <v>2.5</v>
      </c>
    </row>
  </sheetData>
  <mergeCells count="4">
    <mergeCell ref="B58:N58"/>
    <mergeCell ref="B20:N20"/>
    <mergeCell ref="B40:N40"/>
    <mergeCell ref="B2:N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5.28515625" style="12" bestFit="1" customWidth="1"/>
    <col min="3" max="3" width="17.5703125" style="32" bestFit="1" customWidth="1"/>
    <col min="4" max="4" width="8.28515625" style="43" bestFit="1" customWidth="1"/>
    <col min="5" max="5" width="7.140625" style="101" bestFit="1" customWidth="1"/>
    <col min="6" max="6" width="6.7109375" style="101" bestFit="1" customWidth="1"/>
    <col min="7" max="7" width="6.42578125" style="12" bestFit="1" customWidth="1"/>
    <col min="8" max="8" width="23" style="32" bestFit="1" customWidth="1"/>
    <col min="9" max="9" width="7.5703125" style="43" bestFit="1" customWidth="1"/>
    <col min="10" max="10" width="14.5703125" style="16" customWidth="1"/>
    <col min="11" max="11" width="8.85546875" style="16" bestFit="1" customWidth="1"/>
    <col min="12" max="12" width="5.7109375" customWidth="1"/>
    <col min="13" max="13" width="4.140625" style="88" customWidth="1"/>
    <col min="14" max="14" width="1.42578125" style="5" bestFit="1" customWidth="1"/>
    <col min="15" max="15" width="4.28515625" style="88" customWidth="1"/>
    <col min="16" max="17" width="7.140625" style="11" bestFit="1" customWidth="1"/>
    <col min="18" max="18" width="8.28515625" style="11" customWidth="1"/>
    <col min="19" max="19" width="10.140625" style="6" customWidth="1"/>
    <col min="20" max="20" width="9.42578125" style="6" customWidth="1"/>
    <col min="21" max="21" width="5.28515625" style="11" bestFit="1" customWidth="1"/>
    <col min="22" max="23" width="5.140625" style="68" bestFit="1" customWidth="1"/>
    <col min="24" max="24" width="5.140625" style="11" bestFit="1" customWidth="1"/>
    <col min="25" max="25" width="5.28515625" style="11" bestFit="1" customWidth="1"/>
    <col min="26" max="26" width="5.140625" style="11" bestFit="1" customWidth="1"/>
    <col min="27" max="31" width="5.140625" style="14" bestFit="1" customWidth="1"/>
  </cols>
  <sheetData>
    <row r="1" spans="2:51" ht="7.5" customHeight="1" x14ac:dyDescent="0.25">
      <c r="S1" s="11"/>
      <c r="T1" s="11"/>
    </row>
    <row r="2" spans="2:5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</row>
    <row r="3" spans="2:5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2:51" ht="16.5" customHeight="1" x14ac:dyDescent="0.3">
      <c r="B4" s="222">
        <v>7</v>
      </c>
      <c r="C4" s="220" t="s">
        <v>82</v>
      </c>
      <c r="D4" s="45">
        <v>-225</v>
      </c>
      <c r="E4" s="266">
        <v>4.5</v>
      </c>
      <c r="F4" s="267">
        <v>147.5</v>
      </c>
      <c r="G4" s="224">
        <f t="shared" ref="G4:G19" si="0">17-B4</f>
        <v>10</v>
      </c>
      <c r="H4" s="220" t="s">
        <v>12</v>
      </c>
      <c r="I4" s="52">
        <v>185</v>
      </c>
      <c r="J4" s="214" t="s">
        <v>146</v>
      </c>
      <c r="K4" s="215">
        <v>0.38541666666666669</v>
      </c>
      <c r="M4" s="90">
        <v>65</v>
      </c>
      <c r="N4" s="75" t="s">
        <v>73</v>
      </c>
      <c r="O4" s="90">
        <v>56</v>
      </c>
      <c r="P4" s="11" t="str">
        <f t="shared" ref="P4:P19" si="1">IF((M4-E4)&gt;O4,"Fav",IF(M4&lt;(O4+E4),"Dog","Push"))</f>
        <v>Fav</v>
      </c>
      <c r="Q4" s="11" t="str">
        <f t="shared" ref="Q4:Q19" si="2">IF((M4+O4)&gt;F4,"Over",IF((M4+O4)&lt;F4,"Under","Push"))</f>
        <v>Under</v>
      </c>
      <c r="R4" s="11" t="str">
        <f>IF(AND(M4&gt;O4,M4-O4&lt;=E4),"yes","no")</f>
        <v>no</v>
      </c>
      <c r="S4" s="11" t="str">
        <f>IF(E4&lt;5,R4,"")</f>
        <v>no</v>
      </c>
      <c r="T4" s="11" t="str">
        <f>IF(AND((M4-O4)&gt;(E4-1),(M4-O4)&lt;(E4+1)),"yes", "no")</f>
        <v>no</v>
      </c>
      <c r="U4" s="55" t="str">
        <f>IF(B4&lt;6,P4,"")</f>
        <v/>
      </c>
      <c r="V4" s="77" t="str">
        <f t="shared" ref="V4:Z13" si="3">IF($B4=V$3,$P4,"")</f>
        <v/>
      </c>
      <c r="W4" s="78" t="str">
        <f t="shared" si="3"/>
        <v/>
      </c>
      <c r="X4" s="78" t="str">
        <f t="shared" si="3"/>
        <v/>
      </c>
      <c r="Y4" s="78" t="str">
        <f t="shared" si="3"/>
        <v/>
      </c>
      <c r="Z4" s="79" t="str">
        <f t="shared" si="3"/>
        <v/>
      </c>
      <c r="AA4" s="78" t="str">
        <f t="shared" ref="AA4:AE13" si="4">IF($B4=AA$3,IF($M4&gt;$O4,"Fav","Dog"),"")</f>
        <v/>
      </c>
      <c r="AB4" s="78" t="str">
        <f t="shared" si="4"/>
        <v/>
      </c>
      <c r="AC4" s="78" t="str">
        <f t="shared" si="4"/>
        <v/>
      </c>
      <c r="AD4" s="78" t="str">
        <f t="shared" si="4"/>
        <v/>
      </c>
      <c r="AE4" s="79" t="str">
        <f t="shared" si="4"/>
        <v/>
      </c>
    </row>
    <row r="5" spans="2:51" ht="16.5" customHeight="1" x14ac:dyDescent="0.3">
      <c r="B5" s="144">
        <v>6</v>
      </c>
      <c r="C5" s="152" t="s">
        <v>13</v>
      </c>
      <c r="D5" s="60">
        <v>-145</v>
      </c>
      <c r="E5" s="276">
        <v>2.5</v>
      </c>
      <c r="F5" s="272">
        <v>121</v>
      </c>
      <c r="G5" s="225">
        <f t="shared" si="0"/>
        <v>11</v>
      </c>
      <c r="H5" s="152" t="s">
        <v>117</v>
      </c>
      <c r="I5" s="61">
        <v>125</v>
      </c>
      <c r="J5" s="125" t="s">
        <v>147</v>
      </c>
      <c r="K5" s="127">
        <v>0.3923611111111111</v>
      </c>
      <c r="M5" s="90">
        <v>50</v>
      </c>
      <c r="N5" s="75" t="s">
        <v>73</v>
      </c>
      <c r="O5" s="90">
        <v>51</v>
      </c>
      <c r="P5" s="11" t="str">
        <f t="shared" si="1"/>
        <v>Dog</v>
      </c>
      <c r="Q5" s="11" t="str">
        <f t="shared" si="2"/>
        <v>Under</v>
      </c>
      <c r="R5" s="11" t="str">
        <f>IF(AND(M5&gt;O5,M5-O5&lt;=E5),"yes","no")</f>
        <v>no</v>
      </c>
      <c r="S5" s="11" t="str">
        <f t="shared" ref="S5:S36" si="5">IF(E5&lt;5,R5,"")</f>
        <v>no</v>
      </c>
      <c r="T5" s="11" t="str">
        <f t="shared" ref="T5:T36" si="6">IF(AND((M5-O5)&gt;(E5-1),(M5-O5)&lt;(E5+1)),"yes", "no")</f>
        <v>no</v>
      </c>
      <c r="U5" s="17" t="str">
        <f t="shared" ref="U5:U36" si="7">IF(B5&lt;6,P5,"")</f>
        <v/>
      </c>
      <c r="V5" s="81" t="str">
        <f t="shared" si="3"/>
        <v/>
      </c>
      <c r="W5" s="82" t="str">
        <f t="shared" si="3"/>
        <v/>
      </c>
      <c r="X5" s="82" t="str">
        <f t="shared" si="3"/>
        <v/>
      </c>
      <c r="Y5" s="82" t="str">
        <f t="shared" si="3"/>
        <v/>
      </c>
      <c r="Z5" s="83" t="str">
        <f t="shared" si="3"/>
        <v/>
      </c>
      <c r="AA5" s="82" t="str">
        <f t="shared" si="4"/>
        <v/>
      </c>
      <c r="AB5" s="82" t="str">
        <f t="shared" si="4"/>
        <v/>
      </c>
      <c r="AC5" s="82" t="str">
        <f t="shared" si="4"/>
        <v/>
      </c>
      <c r="AD5" s="82" t="str">
        <f t="shared" si="4"/>
        <v/>
      </c>
      <c r="AE5" s="83" t="str">
        <f t="shared" si="4"/>
        <v/>
      </c>
    </row>
    <row r="6" spans="2:51" ht="16.5" customHeight="1" x14ac:dyDescent="0.3">
      <c r="B6" s="223">
        <v>2</v>
      </c>
      <c r="C6" s="221" t="s">
        <v>63</v>
      </c>
      <c r="D6" s="46">
        <v>-3500</v>
      </c>
      <c r="E6" s="268">
        <v>18.5</v>
      </c>
      <c r="F6" s="269">
        <v>146</v>
      </c>
      <c r="G6" s="226">
        <f t="shared" si="0"/>
        <v>15</v>
      </c>
      <c r="H6" s="221" t="s">
        <v>148</v>
      </c>
      <c r="I6" s="53">
        <v>1700</v>
      </c>
      <c r="J6" s="216" t="s">
        <v>149</v>
      </c>
      <c r="K6" s="217">
        <v>0.39583333333333331</v>
      </c>
      <c r="M6" s="90">
        <v>73</v>
      </c>
      <c r="N6" s="75" t="s">
        <v>73</v>
      </c>
      <c r="O6" s="90">
        <v>70</v>
      </c>
      <c r="P6" s="11" t="str">
        <f t="shared" si="1"/>
        <v>Dog</v>
      </c>
      <c r="Q6" s="11" t="str">
        <f t="shared" si="2"/>
        <v>Under</v>
      </c>
      <c r="R6" s="11" t="str">
        <f t="shared" ref="R6:R36" si="8">IF(AND(M6&gt;O6,M6-O6&lt;=E6),"yes","no")</f>
        <v>yes</v>
      </c>
      <c r="S6" s="11" t="str">
        <f t="shared" si="5"/>
        <v/>
      </c>
      <c r="T6" s="11" t="str">
        <f t="shared" si="6"/>
        <v>no</v>
      </c>
      <c r="U6" s="17" t="str">
        <f t="shared" si="7"/>
        <v>Dog</v>
      </c>
      <c r="V6" s="81" t="str">
        <f t="shared" si="3"/>
        <v/>
      </c>
      <c r="W6" s="82" t="str">
        <f t="shared" si="3"/>
        <v/>
      </c>
      <c r="X6" s="82" t="str">
        <f t="shared" si="3"/>
        <v/>
      </c>
      <c r="Y6" s="82" t="str">
        <f t="shared" si="3"/>
        <v>Dog</v>
      </c>
      <c r="Z6" s="83" t="str">
        <f t="shared" si="3"/>
        <v/>
      </c>
      <c r="AA6" s="82" t="str">
        <f t="shared" si="4"/>
        <v/>
      </c>
      <c r="AB6" s="82" t="str">
        <f t="shared" si="4"/>
        <v/>
      </c>
      <c r="AC6" s="82" t="str">
        <f t="shared" si="4"/>
        <v/>
      </c>
      <c r="AD6" s="82" t="str">
        <f t="shared" si="4"/>
        <v>Fav</v>
      </c>
      <c r="AE6" s="83" t="str">
        <f t="shared" si="4"/>
        <v/>
      </c>
    </row>
    <row r="7" spans="2:51" ht="16.5" customHeight="1" x14ac:dyDescent="0.3">
      <c r="B7" s="144">
        <v>4</v>
      </c>
      <c r="C7" s="152" t="s">
        <v>85</v>
      </c>
      <c r="D7" s="60">
        <v>-145</v>
      </c>
      <c r="E7" s="276">
        <v>3</v>
      </c>
      <c r="F7" s="272">
        <v>140.5</v>
      </c>
      <c r="G7" s="225">
        <f t="shared" si="0"/>
        <v>13</v>
      </c>
      <c r="H7" s="152" t="s">
        <v>78</v>
      </c>
      <c r="I7" s="61">
        <v>125</v>
      </c>
      <c r="J7" s="125" t="s">
        <v>43</v>
      </c>
      <c r="K7" s="127">
        <v>0.47916666666666669</v>
      </c>
      <c r="M7" s="90">
        <v>65</v>
      </c>
      <c r="N7" s="75" t="s">
        <v>73</v>
      </c>
      <c r="O7" s="90">
        <v>66</v>
      </c>
      <c r="P7" s="11" t="str">
        <f t="shared" si="1"/>
        <v>Dog</v>
      </c>
      <c r="Q7" s="11" t="str">
        <f t="shared" si="2"/>
        <v>Under</v>
      </c>
      <c r="R7" s="11" t="str">
        <f t="shared" si="8"/>
        <v>no</v>
      </c>
      <c r="S7" s="11" t="str">
        <f t="shared" si="5"/>
        <v>no</v>
      </c>
      <c r="T7" s="11" t="str">
        <f t="shared" si="6"/>
        <v>no</v>
      </c>
      <c r="U7" s="17" t="str">
        <f t="shared" si="7"/>
        <v>Dog</v>
      </c>
      <c r="V7" s="81" t="str">
        <f t="shared" si="3"/>
        <v/>
      </c>
      <c r="W7" s="82" t="str">
        <f t="shared" si="3"/>
        <v>Dog</v>
      </c>
      <c r="X7" s="82" t="str">
        <f t="shared" si="3"/>
        <v/>
      </c>
      <c r="Y7" s="82" t="str">
        <f t="shared" si="3"/>
        <v/>
      </c>
      <c r="Z7" s="83" t="str">
        <f t="shared" si="3"/>
        <v/>
      </c>
      <c r="AA7" s="82" t="str">
        <f t="shared" si="4"/>
        <v/>
      </c>
      <c r="AB7" s="82" t="str">
        <f t="shared" si="4"/>
        <v>Dog</v>
      </c>
      <c r="AC7" s="82" t="str">
        <f t="shared" si="4"/>
        <v/>
      </c>
      <c r="AD7" s="82" t="str">
        <f t="shared" si="4"/>
        <v/>
      </c>
      <c r="AE7" s="83" t="str">
        <f t="shared" si="4"/>
        <v/>
      </c>
    </row>
    <row r="8" spans="2:51" ht="16.5" customHeight="1" x14ac:dyDescent="0.3">
      <c r="B8" s="223">
        <v>2</v>
      </c>
      <c r="C8" s="221" t="s">
        <v>14</v>
      </c>
      <c r="D8" s="46">
        <v>-3200</v>
      </c>
      <c r="E8" s="268">
        <v>16</v>
      </c>
      <c r="F8" s="269">
        <v>147.5</v>
      </c>
      <c r="G8" s="226">
        <f t="shared" si="0"/>
        <v>15</v>
      </c>
      <c r="H8" s="221" t="s">
        <v>150</v>
      </c>
      <c r="I8" s="53">
        <v>1450</v>
      </c>
      <c r="J8" s="216" t="s">
        <v>146</v>
      </c>
      <c r="K8" s="217">
        <v>0.49305555555555558</v>
      </c>
      <c r="M8" s="90">
        <v>82</v>
      </c>
      <c r="N8" s="75" t="s">
        <v>73</v>
      </c>
      <c r="O8" s="90">
        <v>62</v>
      </c>
      <c r="P8" s="11" t="str">
        <f t="shared" si="1"/>
        <v>Fav</v>
      </c>
      <c r="Q8" s="11" t="str">
        <f t="shared" si="2"/>
        <v>Under</v>
      </c>
      <c r="R8" s="11" t="str">
        <f t="shared" si="8"/>
        <v>no</v>
      </c>
      <c r="S8" s="11" t="str">
        <f t="shared" si="5"/>
        <v/>
      </c>
      <c r="T8" s="11" t="str">
        <f t="shared" si="6"/>
        <v>no</v>
      </c>
      <c r="U8" s="17" t="str">
        <f t="shared" si="7"/>
        <v>Fav</v>
      </c>
      <c r="V8" s="81" t="str">
        <f t="shared" si="3"/>
        <v/>
      </c>
      <c r="W8" s="82" t="str">
        <f t="shared" si="3"/>
        <v/>
      </c>
      <c r="X8" s="82" t="str">
        <f t="shared" si="3"/>
        <v/>
      </c>
      <c r="Y8" s="82" t="str">
        <f t="shared" si="3"/>
        <v>Fav</v>
      </c>
      <c r="Z8" s="83" t="str">
        <f t="shared" si="3"/>
        <v/>
      </c>
      <c r="AA8" s="82" t="str">
        <f t="shared" si="4"/>
        <v/>
      </c>
      <c r="AB8" s="82" t="str">
        <f t="shared" si="4"/>
        <v/>
      </c>
      <c r="AC8" s="82" t="str">
        <f t="shared" si="4"/>
        <v/>
      </c>
      <c r="AD8" s="82" t="str">
        <f t="shared" si="4"/>
        <v>Fav</v>
      </c>
      <c r="AE8" s="83" t="str">
        <f t="shared" si="4"/>
        <v/>
      </c>
    </row>
    <row r="9" spans="2:51" ht="16.5" customHeight="1" x14ac:dyDescent="0.3">
      <c r="B9" s="144">
        <v>3</v>
      </c>
      <c r="C9" s="152" t="s">
        <v>89</v>
      </c>
      <c r="D9" s="60">
        <v>-600</v>
      </c>
      <c r="E9" s="276">
        <v>11</v>
      </c>
      <c r="F9" s="272">
        <v>149</v>
      </c>
      <c r="G9" s="225">
        <f t="shared" si="0"/>
        <v>14</v>
      </c>
      <c r="H9" s="152" t="s">
        <v>151</v>
      </c>
      <c r="I9" s="61">
        <v>400</v>
      </c>
      <c r="J9" s="125" t="s">
        <v>147</v>
      </c>
      <c r="K9" s="127">
        <v>0.49652777777777773</v>
      </c>
      <c r="M9" s="90">
        <v>68</v>
      </c>
      <c r="N9" s="75" t="s">
        <v>73</v>
      </c>
      <c r="O9" s="90">
        <v>59</v>
      </c>
      <c r="P9" s="11" t="str">
        <f t="shared" si="1"/>
        <v>Dog</v>
      </c>
      <c r="Q9" s="11" t="str">
        <f t="shared" si="2"/>
        <v>Under</v>
      </c>
      <c r="R9" s="11" t="str">
        <f t="shared" si="8"/>
        <v>yes</v>
      </c>
      <c r="S9" s="11" t="str">
        <f t="shared" si="5"/>
        <v/>
      </c>
      <c r="T9" s="11" t="str">
        <f t="shared" si="6"/>
        <v>no</v>
      </c>
      <c r="U9" s="17" t="str">
        <f t="shared" si="7"/>
        <v>Dog</v>
      </c>
      <c r="V9" s="81" t="str">
        <f t="shared" si="3"/>
        <v/>
      </c>
      <c r="W9" s="82" t="str">
        <f t="shared" si="3"/>
        <v/>
      </c>
      <c r="X9" s="82" t="str">
        <f t="shared" si="3"/>
        <v>Dog</v>
      </c>
      <c r="Y9" s="82" t="str">
        <f t="shared" si="3"/>
        <v/>
      </c>
      <c r="Z9" s="83" t="str">
        <f t="shared" si="3"/>
        <v/>
      </c>
      <c r="AA9" s="82" t="str">
        <f t="shared" si="4"/>
        <v/>
      </c>
      <c r="AB9" s="82" t="str">
        <f t="shared" si="4"/>
        <v/>
      </c>
      <c r="AC9" s="82" t="str">
        <f t="shared" si="4"/>
        <v>Fav</v>
      </c>
      <c r="AD9" s="82" t="str">
        <f t="shared" si="4"/>
        <v/>
      </c>
      <c r="AE9" s="83" t="str">
        <f t="shared" si="4"/>
        <v/>
      </c>
    </row>
    <row r="10" spans="2:51" ht="16.5" customHeight="1" x14ac:dyDescent="0.3">
      <c r="B10" s="223">
        <v>7</v>
      </c>
      <c r="C10" s="221" t="s">
        <v>123</v>
      </c>
      <c r="D10" s="46">
        <v>-125</v>
      </c>
      <c r="E10" s="268">
        <v>2</v>
      </c>
      <c r="F10" s="269">
        <v>135</v>
      </c>
      <c r="G10" s="226">
        <f t="shared" si="0"/>
        <v>10</v>
      </c>
      <c r="H10" s="221" t="s">
        <v>70</v>
      </c>
      <c r="I10" s="53">
        <v>105</v>
      </c>
      <c r="J10" s="216" t="s">
        <v>149</v>
      </c>
      <c r="K10" s="217">
        <v>0.5</v>
      </c>
      <c r="M10" s="90">
        <v>71</v>
      </c>
      <c r="N10" s="75" t="s">
        <v>73</v>
      </c>
      <c r="O10" s="90">
        <v>80</v>
      </c>
      <c r="P10" s="11" t="str">
        <f t="shared" si="1"/>
        <v>Dog</v>
      </c>
      <c r="Q10" s="11" t="str">
        <f t="shared" si="2"/>
        <v>Over</v>
      </c>
      <c r="R10" s="11" t="str">
        <f t="shared" si="8"/>
        <v>no</v>
      </c>
      <c r="S10" s="11" t="str">
        <f t="shared" si="5"/>
        <v>no</v>
      </c>
      <c r="T10" s="11" t="str">
        <f t="shared" si="6"/>
        <v>no</v>
      </c>
      <c r="U10" s="17" t="str">
        <f t="shared" si="7"/>
        <v/>
      </c>
      <c r="V10" s="81" t="str">
        <f t="shared" si="3"/>
        <v/>
      </c>
      <c r="W10" s="82" t="str">
        <f t="shared" si="3"/>
        <v/>
      </c>
      <c r="X10" s="82" t="str">
        <f t="shared" si="3"/>
        <v/>
      </c>
      <c r="Y10" s="82" t="str">
        <f t="shared" si="3"/>
        <v/>
      </c>
      <c r="Z10" s="83" t="str">
        <f t="shared" si="3"/>
        <v/>
      </c>
      <c r="AA10" s="82" t="str">
        <f t="shared" si="4"/>
        <v/>
      </c>
      <c r="AB10" s="82" t="str">
        <f t="shared" si="4"/>
        <v/>
      </c>
      <c r="AC10" s="82" t="str">
        <f t="shared" si="4"/>
        <v/>
      </c>
      <c r="AD10" s="82" t="str">
        <f t="shared" si="4"/>
        <v/>
      </c>
      <c r="AE10" s="83" t="str">
        <f t="shared" si="4"/>
        <v/>
      </c>
    </row>
    <row r="11" spans="2:51" ht="16.5" customHeight="1" x14ac:dyDescent="0.3">
      <c r="B11" s="144">
        <v>5</v>
      </c>
      <c r="C11" s="152" t="s">
        <v>38</v>
      </c>
      <c r="D11" s="60">
        <v>-140</v>
      </c>
      <c r="E11" s="276">
        <v>2.5</v>
      </c>
      <c r="F11" s="272">
        <v>129</v>
      </c>
      <c r="G11" s="225">
        <f t="shared" si="0"/>
        <v>12</v>
      </c>
      <c r="H11" s="152" t="s">
        <v>152</v>
      </c>
      <c r="I11" s="61">
        <v>120</v>
      </c>
      <c r="J11" s="125" t="s">
        <v>43</v>
      </c>
      <c r="K11" s="127">
        <v>0.57986111111111105</v>
      </c>
      <c r="M11" s="90">
        <v>77</v>
      </c>
      <c r="N11" s="75" t="s">
        <v>73</v>
      </c>
      <c r="O11" s="90">
        <v>59</v>
      </c>
      <c r="P11" s="11" t="str">
        <f t="shared" si="1"/>
        <v>Fav</v>
      </c>
      <c r="Q11" s="11" t="str">
        <f t="shared" si="2"/>
        <v>Over</v>
      </c>
      <c r="R11" s="11" t="str">
        <f t="shared" si="8"/>
        <v>no</v>
      </c>
      <c r="S11" s="11" t="str">
        <f t="shared" si="5"/>
        <v>no</v>
      </c>
      <c r="T11" s="11" t="str">
        <f t="shared" si="6"/>
        <v>no</v>
      </c>
      <c r="U11" s="17" t="str">
        <f t="shared" si="7"/>
        <v>Fav</v>
      </c>
      <c r="V11" s="81" t="str">
        <f t="shared" si="3"/>
        <v>Fav</v>
      </c>
      <c r="W11" s="82" t="str">
        <f t="shared" si="3"/>
        <v/>
      </c>
      <c r="X11" s="82" t="str">
        <f t="shared" si="3"/>
        <v/>
      </c>
      <c r="Y11" s="82" t="str">
        <f t="shared" si="3"/>
        <v/>
      </c>
      <c r="Z11" s="83" t="str">
        <f t="shared" si="3"/>
        <v/>
      </c>
      <c r="AA11" s="82" t="str">
        <f t="shared" si="4"/>
        <v>Fav</v>
      </c>
      <c r="AB11" s="82" t="str">
        <f t="shared" si="4"/>
        <v/>
      </c>
      <c r="AC11" s="82" t="str">
        <f t="shared" si="4"/>
        <v/>
      </c>
      <c r="AD11" s="82" t="str">
        <f t="shared" si="4"/>
        <v/>
      </c>
      <c r="AE11" s="83" t="str">
        <f t="shared" si="4"/>
        <v/>
      </c>
    </row>
    <row r="12" spans="2:51" ht="16.5" customHeight="1" x14ac:dyDescent="0.3">
      <c r="B12" s="223">
        <v>8</v>
      </c>
      <c r="C12" s="221" t="s">
        <v>15</v>
      </c>
      <c r="D12" s="46">
        <v>-110</v>
      </c>
      <c r="E12" s="268">
        <v>0</v>
      </c>
      <c r="F12" s="269">
        <v>116</v>
      </c>
      <c r="G12" s="226">
        <f t="shared" si="0"/>
        <v>9</v>
      </c>
      <c r="H12" s="221" t="s">
        <v>153</v>
      </c>
      <c r="I12" s="53">
        <v>95</v>
      </c>
      <c r="J12" s="216" t="s">
        <v>146</v>
      </c>
      <c r="K12" s="217">
        <v>0.67361111111111116</v>
      </c>
      <c r="M12" s="90">
        <v>66</v>
      </c>
      <c r="N12" s="75" t="s">
        <v>73</v>
      </c>
      <c r="O12" s="90">
        <v>69</v>
      </c>
      <c r="P12" s="11" t="str">
        <f t="shared" si="1"/>
        <v>Dog</v>
      </c>
      <c r="Q12" s="11" t="str">
        <f t="shared" si="2"/>
        <v>Over</v>
      </c>
      <c r="R12" s="11" t="str">
        <f t="shared" si="8"/>
        <v>no</v>
      </c>
      <c r="S12" s="11" t="str">
        <f t="shared" si="5"/>
        <v>no</v>
      </c>
      <c r="T12" s="11" t="str">
        <f t="shared" si="6"/>
        <v>no</v>
      </c>
      <c r="U12" s="17" t="str">
        <f t="shared" si="7"/>
        <v/>
      </c>
      <c r="V12" s="81" t="str">
        <f t="shared" si="3"/>
        <v/>
      </c>
      <c r="W12" s="82" t="str">
        <f t="shared" si="3"/>
        <v/>
      </c>
      <c r="X12" s="82" t="str">
        <f t="shared" si="3"/>
        <v/>
      </c>
      <c r="Y12" s="82" t="str">
        <f t="shared" si="3"/>
        <v/>
      </c>
      <c r="Z12" s="83" t="str">
        <f t="shared" si="3"/>
        <v/>
      </c>
      <c r="AA12" s="82" t="str">
        <f t="shared" si="4"/>
        <v/>
      </c>
      <c r="AB12" s="82" t="str">
        <f t="shared" si="4"/>
        <v/>
      </c>
      <c r="AC12" s="82" t="str">
        <f t="shared" si="4"/>
        <v/>
      </c>
      <c r="AD12" s="82" t="str">
        <f t="shared" si="4"/>
        <v/>
      </c>
      <c r="AE12" s="83" t="str">
        <f t="shared" si="4"/>
        <v/>
      </c>
    </row>
    <row r="13" spans="2:51" ht="16.5" customHeight="1" x14ac:dyDescent="0.3">
      <c r="B13" s="144">
        <v>1</v>
      </c>
      <c r="C13" s="152" t="s">
        <v>86</v>
      </c>
      <c r="D13" s="60">
        <v>-4500</v>
      </c>
      <c r="E13" s="276">
        <v>20</v>
      </c>
      <c r="F13" s="272">
        <v>136</v>
      </c>
      <c r="G13" s="225">
        <f t="shared" si="0"/>
        <v>16</v>
      </c>
      <c r="H13" s="152" t="s">
        <v>247</v>
      </c>
      <c r="I13" s="61">
        <v>2000</v>
      </c>
      <c r="J13" s="125" t="s">
        <v>147</v>
      </c>
      <c r="K13" s="127">
        <v>0.67708333333333337</v>
      </c>
      <c r="M13" s="90">
        <v>100</v>
      </c>
      <c r="N13" s="75" t="s">
        <v>73</v>
      </c>
      <c r="O13" s="90">
        <v>71</v>
      </c>
      <c r="P13" s="11" t="str">
        <f t="shared" si="1"/>
        <v>Fav</v>
      </c>
      <c r="Q13" s="11" t="str">
        <f t="shared" si="2"/>
        <v>Over</v>
      </c>
      <c r="R13" s="11" t="str">
        <f t="shared" si="8"/>
        <v>no</v>
      </c>
      <c r="S13" s="11" t="str">
        <f t="shared" si="5"/>
        <v/>
      </c>
      <c r="T13" s="11" t="str">
        <f t="shared" si="6"/>
        <v>no</v>
      </c>
      <c r="U13" s="17" t="str">
        <f t="shared" si="7"/>
        <v>Fav</v>
      </c>
      <c r="V13" s="81" t="str">
        <f t="shared" si="3"/>
        <v/>
      </c>
      <c r="W13" s="82" t="str">
        <f t="shared" si="3"/>
        <v/>
      </c>
      <c r="X13" s="82" t="str">
        <f t="shared" si="3"/>
        <v/>
      </c>
      <c r="Y13" s="82" t="str">
        <f t="shared" si="3"/>
        <v/>
      </c>
      <c r="Z13" s="83" t="str">
        <f t="shared" si="3"/>
        <v>Fav</v>
      </c>
      <c r="AA13" s="82" t="str">
        <f t="shared" si="4"/>
        <v/>
      </c>
      <c r="AB13" s="82" t="str">
        <f t="shared" si="4"/>
        <v/>
      </c>
      <c r="AC13" s="82" t="str">
        <f t="shared" si="4"/>
        <v/>
      </c>
      <c r="AD13" s="82" t="str">
        <f t="shared" si="4"/>
        <v/>
      </c>
      <c r="AE13" s="83" t="str">
        <f t="shared" si="4"/>
        <v>Fav</v>
      </c>
    </row>
    <row r="14" spans="2:51" ht="16.5" customHeight="1" x14ac:dyDescent="0.3">
      <c r="B14" s="223">
        <v>6</v>
      </c>
      <c r="C14" s="221" t="s">
        <v>7</v>
      </c>
      <c r="D14" s="46">
        <v>-120</v>
      </c>
      <c r="E14" s="268">
        <v>1.5</v>
      </c>
      <c r="F14" s="269">
        <v>140.5</v>
      </c>
      <c r="G14" s="226">
        <f t="shared" si="0"/>
        <v>11</v>
      </c>
      <c r="H14" s="221" t="s">
        <v>142</v>
      </c>
      <c r="I14" s="53">
        <v>100</v>
      </c>
      <c r="J14" s="216" t="s">
        <v>43</v>
      </c>
      <c r="K14" s="217">
        <v>0.68055555555555547</v>
      </c>
      <c r="M14" s="90">
        <v>78</v>
      </c>
      <c r="N14" s="75" t="s">
        <v>73</v>
      </c>
      <c r="O14" s="90">
        <v>80</v>
      </c>
      <c r="P14" s="11" t="str">
        <f t="shared" si="1"/>
        <v>Dog</v>
      </c>
      <c r="Q14" s="11" t="str">
        <f t="shared" si="2"/>
        <v>Over</v>
      </c>
      <c r="R14" s="11" t="str">
        <f t="shared" si="8"/>
        <v>no</v>
      </c>
      <c r="S14" s="11" t="str">
        <f t="shared" si="5"/>
        <v>no</v>
      </c>
      <c r="T14" s="11" t="str">
        <f t="shared" si="6"/>
        <v>no</v>
      </c>
      <c r="U14" s="17" t="str">
        <f t="shared" si="7"/>
        <v/>
      </c>
      <c r="V14" s="81" t="str">
        <f t="shared" ref="V14:Z23" si="9">IF($B14=V$3,$P14,"")</f>
        <v/>
      </c>
      <c r="W14" s="82" t="str">
        <f t="shared" si="9"/>
        <v/>
      </c>
      <c r="X14" s="82" t="str">
        <f t="shared" si="9"/>
        <v/>
      </c>
      <c r="Y14" s="82" t="str">
        <f t="shared" si="9"/>
        <v/>
      </c>
      <c r="Z14" s="83" t="str">
        <f t="shared" si="9"/>
        <v/>
      </c>
      <c r="AA14" s="82" t="str">
        <f t="shared" ref="AA14:AE23" si="10">IF($B14=AA$3,IF($M14&gt;$O14,"Fav","Dog"),"")</f>
        <v/>
      </c>
      <c r="AB14" s="82" t="str">
        <f t="shared" si="10"/>
        <v/>
      </c>
      <c r="AC14" s="82" t="str">
        <f t="shared" si="10"/>
        <v/>
      </c>
      <c r="AD14" s="82" t="str">
        <f t="shared" si="10"/>
        <v/>
      </c>
      <c r="AE14" s="83" t="str">
        <f t="shared" si="10"/>
        <v/>
      </c>
    </row>
    <row r="15" spans="2:51" ht="16.5" customHeight="1" x14ac:dyDescent="0.3">
      <c r="B15" s="144">
        <v>3</v>
      </c>
      <c r="C15" s="152" t="s">
        <v>16</v>
      </c>
      <c r="D15" s="60">
        <v>-1300</v>
      </c>
      <c r="E15" s="276">
        <v>13.5</v>
      </c>
      <c r="F15" s="272">
        <v>140.5</v>
      </c>
      <c r="G15" s="225">
        <f t="shared" si="0"/>
        <v>14</v>
      </c>
      <c r="H15" s="152" t="s">
        <v>107</v>
      </c>
      <c r="I15" s="61">
        <v>925</v>
      </c>
      <c r="J15" s="125" t="s">
        <v>149</v>
      </c>
      <c r="K15" s="127">
        <v>0.68402777777777779</v>
      </c>
      <c r="M15" s="90">
        <v>83</v>
      </c>
      <c r="N15" s="75" t="s">
        <v>73</v>
      </c>
      <c r="O15" s="90">
        <v>97</v>
      </c>
      <c r="P15" s="11" t="str">
        <f t="shared" si="1"/>
        <v>Dog</v>
      </c>
      <c r="Q15" s="11" t="str">
        <f t="shared" si="2"/>
        <v>Over</v>
      </c>
      <c r="R15" s="11" t="str">
        <f t="shared" si="8"/>
        <v>no</v>
      </c>
      <c r="S15" s="11" t="str">
        <f t="shared" si="5"/>
        <v/>
      </c>
      <c r="T15" s="11" t="str">
        <f t="shared" si="6"/>
        <v>no</v>
      </c>
      <c r="U15" s="17" t="str">
        <f t="shared" si="7"/>
        <v>Dog</v>
      </c>
      <c r="V15" s="81" t="str">
        <f t="shared" si="9"/>
        <v/>
      </c>
      <c r="W15" s="82" t="str">
        <f t="shared" si="9"/>
        <v/>
      </c>
      <c r="X15" s="82" t="str">
        <f t="shared" si="9"/>
        <v>Dog</v>
      </c>
      <c r="Y15" s="82" t="str">
        <f t="shared" si="9"/>
        <v/>
      </c>
      <c r="Z15" s="83" t="str">
        <f t="shared" si="9"/>
        <v/>
      </c>
      <c r="AA15" s="82" t="str">
        <f t="shared" si="10"/>
        <v/>
      </c>
      <c r="AB15" s="82" t="str">
        <f t="shared" si="10"/>
        <v/>
      </c>
      <c r="AC15" s="82" t="str">
        <f t="shared" si="10"/>
        <v>Dog</v>
      </c>
      <c r="AD15" s="82" t="str">
        <f t="shared" si="10"/>
        <v/>
      </c>
      <c r="AE15" s="83" t="str">
        <f t="shared" si="10"/>
        <v/>
      </c>
    </row>
    <row r="16" spans="2:51" ht="16.5" customHeight="1" x14ac:dyDescent="0.3">
      <c r="B16" s="223">
        <v>1</v>
      </c>
      <c r="C16" s="221" t="s">
        <v>5</v>
      </c>
      <c r="D16" s="46">
        <v>-20000</v>
      </c>
      <c r="E16" s="268">
        <v>25.5</v>
      </c>
      <c r="F16" s="269">
        <v>146.5</v>
      </c>
      <c r="G16" s="226">
        <f t="shared" si="0"/>
        <v>16</v>
      </c>
      <c r="H16" s="221" t="s">
        <v>106</v>
      </c>
      <c r="I16" s="53">
        <v>9900</v>
      </c>
      <c r="J16" s="216" t="s">
        <v>146</v>
      </c>
      <c r="K16" s="217">
        <v>0.77083333333333337</v>
      </c>
      <c r="M16" s="90">
        <v>90</v>
      </c>
      <c r="N16" s="75" t="s">
        <v>73</v>
      </c>
      <c r="O16" s="90">
        <v>74</v>
      </c>
      <c r="P16" s="11" t="str">
        <f t="shared" si="1"/>
        <v>Dog</v>
      </c>
      <c r="Q16" s="11" t="str">
        <f t="shared" si="2"/>
        <v>Over</v>
      </c>
      <c r="R16" s="11" t="str">
        <f t="shared" si="8"/>
        <v>yes</v>
      </c>
      <c r="S16" s="11" t="str">
        <f t="shared" si="5"/>
        <v/>
      </c>
      <c r="T16" s="11" t="str">
        <f t="shared" si="6"/>
        <v>no</v>
      </c>
      <c r="U16" s="17" t="str">
        <f t="shared" si="7"/>
        <v>Dog</v>
      </c>
      <c r="V16" s="81" t="str">
        <f t="shared" si="9"/>
        <v/>
      </c>
      <c r="W16" s="82" t="str">
        <f t="shared" si="9"/>
        <v/>
      </c>
      <c r="X16" s="82" t="str">
        <f t="shared" si="9"/>
        <v/>
      </c>
      <c r="Y16" s="82" t="str">
        <f t="shared" si="9"/>
        <v/>
      </c>
      <c r="Z16" s="83" t="str">
        <f t="shared" si="9"/>
        <v>Dog</v>
      </c>
      <c r="AA16" s="82" t="str">
        <f t="shared" si="10"/>
        <v/>
      </c>
      <c r="AB16" s="82" t="str">
        <f t="shared" si="10"/>
        <v/>
      </c>
      <c r="AC16" s="82" t="str">
        <f t="shared" si="10"/>
        <v/>
      </c>
      <c r="AD16" s="82" t="str">
        <f t="shared" si="10"/>
        <v/>
      </c>
      <c r="AE16" s="83" t="str">
        <f t="shared" si="10"/>
        <v>Fav</v>
      </c>
    </row>
    <row r="17" spans="2:31" ht="16.5" customHeight="1" x14ac:dyDescent="0.3">
      <c r="B17" s="144">
        <v>8</v>
      </c>
      <c r="C17" s="152" t="s">
        <v>93</v>
      </c>
      <c r="D17" s="60">
        <v>-240</v>
      </c>
      <c r="E17" s="276">
        <v>5</v>
      </c>
      <c r="F17" s="272">
        <v>148.5</v>
      </c>
      <c r="G17" s="225">
        <f t="shared" si="0"/>
        <v>9</v>
      </c>
      <c r="H17" s="152" t="s">
        <v>155</v>
      </c>
      <c r="I17" s="61">
        <v>200</v>
      </c>
      <c r="J17" s="125" t="s">
        <v>147</v>
      </c>
      <c r="K17" s="127">
        <v>0.78125</v>
      </c>
      <c r="M17" s="90">
        <v>62</v>
      </c>
      <c r="N17" s="75" t="s">
        <v>73</v>
      </c>
      <c r="O17" s="90">
        <v>63</v>
      </c>
      <c r="P17" s="11" t="str">
        <f t="shared" si="1"/>
        <v>Dog</v>
      </c>
      <c r="Q17" s="11" t="str">
        <f t="shared" si="2"/>
        <v>Under</v>
      </c>
      <c r="R17" s="11" t="str">
        <f t="shared" si="8"/>
        <v>no</v>
      </c>
      <c r="S17" s="11" t="str">
        <f t="shared" si="5"/>
        <v/>
      </c>
      <c r="T17" s="11" t="str">
        <f t="shared" si="6"/>
        <v>no</v>
      </c>
      <c r="U17" s="17" t="str">
        <f t="shared" si="7"/>
        <v/>
      </c>
      <c r="V17" s="81" t="str">
        <f t="shared" si="9"/>
        <v/>
      </c>
      <c r="W17" s="82" t="str">
        <f t="shared" si="9"/>
        <v/>
      </c>
      <c r="X17" s="82" t="str">
        <f t="shared" si="9"/>
        <v/>
      </c>
      <c r="Y17" s="82" t="str">
        <f t="shared" si="9"/>
        <v/>
      </c>
      <c r="Z17" s="83" t="str">
        <f t="shared" si="9"/>
        <v/>
      </c>
      <c r="AA17" s="82" t="str">
        <f t="shared" si="10"/>
        <v/>
      </c>
      <c r="AB17" s="82" t="str">
        <f t="shared" si="10"/>
        <v/>
      </c>
      <c r="AC17" s="82" t="str">
        <f t="shared" si="10"/>
        <v/>
      </c>
      <c r="AD17" s="82" t="str">
        <f t="shared" si="10"/>
        <v/>
      </c>
      <c r="AE17" s="83" t="str">
        <f t="shared" si="10"/>
        <v/>
      </c>
    </row>
    <row r="18" spans="2:31" ht="16.5" customHeight="1" x14ac:dyDescent="0.3">
      <c r="B18" s="223">
        <v>3</v>
      </c>
      <c r="C18" s="221" t="s">
        <v>27</v>
      </c>
      <c r="D18" s="46">
        <v>-450</v>
      </c>
      <c r="E18" s="268">
        <v>9</v>
      </c>
      <c r="F18" s="269">
        <v>134.5</v>
      </c>
      <c r="G18" s="226">
        <f t="shared" si="0"/>
        <v>14</v>
      </c>
      <c r="H18" s="221" t="s">
        <v>26</v>
      </c>
      <c r="I18" s="53">
        <v>370</v>
      </c>
      <c r="J18" s="216" t="s">
        <v>43</v>
      </c>
      <c r="K18" s="217">
        <v>0.78472222222222221</v>
      </c>
      <c r="M18" s="90">
        <v>62</v>
      </c>
      <c r="N18" s="75" t="s">
        <v>73</v>
      </c>
      <c r="O18" s="90">
        <v>57</v>
      </c>
      <c r="P18" s="11" t="str">
        <f t="shared" si="1"/>
        <v>Dog</v>
      </c>
      <c r="Q18" s="11" t="str">
        <f t="shared" si="2"/>
        <v>Under</v>
      </c>
      <c r="R18" s="11" t="str">
        <f t="shared" si="8"/>
        <v>yes</v>
      </c>
      <c r="S18" s="11" t="str">
        <f t="shared" si="5"/>
        <v/>
      </c>
      <c r="T18" s="11" t="str">
        <f t="shared" si="6"/>
        <v>no</v>
      </c>
      <c r="U18" s="17" t="str">
        <f t="shared" si="7"/>
        <v>Dog</v>
      </c>
      <c r="V18" s="81" t="str">
        <f t="shared" si="9"/>
        <v/>
      </c>
      <c r="W18" s="82" t="str">
        <f t="shared" si="9"/>
        <v/>
      </c>
      <c r="X18" s="82" t="str">
        <f t="shared" si="9"/>
        <v>Dog</v>
      </c>
      <c r="Y18" s="82" t="str">
        <f t="shared" si="9"/>
        <v/>
      </c>
      <c r="Z18" s="83" t="str">
        <f t="shared" si="9"/>
        <v/>
      </c>
      <c r="AA18" s="82" t="str">
        <f t="shared" si="10"/>
        <v/>
      </c>
      <c r="AB18" s="82" t="str">
        <f t="shared" si="10"/>
        <v/>
      </c>
      <c r="AC18" s="82" t="str">
        <f t="shared" si="10"/>
        <v>Fav</v>
      </c>
      <c r="AD18" s="82" t="str">
        <f t="shared" si="10"/>
        <v/>
      </c>
      <c r="AE18" s="83" t="str">
        <f t="shared" si="10"/>
        <v/>
      </c>
    </row>
    <row r="19" spans="2:31" ht="16.5" customHeight="1" x14ac:dyDescent="0.3">
      <c r="B19" s="146">
        <v>6</v>
      </c>
      <c r="C19" s="154" t="s">
        <v>132</v>
      </c>
      <c r="D19" s="64">
        <v>-165</v>
      </c>
      <c r="E19" s="277">
        <v>3</v>
      </c>
      <c r="F19" s="274">
        <v>140.5</v>
      </c>
      <c r="G19" s="227">
        <f t="shared" si="0"/>
        <v>11</v>
      </c>
      <c r="H19" s="154" t="s">
        <v>17</v>
      </c>
      <c r="I19" s="65">
        <v>145</v>
      </c>
      <c r="J19" s="126" t="s">
        <v>149</v>
      </c>
      <c r="K19" s="128">
        <v>0.78819444444444453</v>
      </c>
      <c r="M19" s="90">
        <v>62</v>
      </c>
      <c r="N19" s="75" t="s">
        <v>73</v>
      </c>
      <c r="O19" s="90">
        <v>59</v>
      </c>
      <c r="P19" s="11" t="str">
        <f t="shared" si="1"/>
        <v>Push</v>
      </c>
      <c r="Q19" s="11" t="str">
        <f t="shared" si="2"/>
        <v>Under</v>
      </c>
      <c r="R19" s="11" t="str">
        <f t="shared" si="8"/>
        <v>yes</v>
      </c>
      <c r="S19" s="11" t="str">
        <f t="shared" si="5"/>
        <v>yes</v>
      </c>
      <c r="T19" s="11" t="str">
        <f t="shared" si="6"/>
        <v>yes</v>
      </c>
      <c r="U19" s="69" t="str">
        <f t="shared" si="7"/>
        <v/>
      </c>
      <c r="V19" s="85" t="str">
        <f t="shared" si="9"/>
        <v/>
      </c>
      <c r="W19" s="86" t="str">
        <f t="shared" si="9"/>
        <v/>
      </c>
      <c r="X19" s="86" t="str">
        <f t="shared" si="9"/>
        <v/>
      </c>
      <c r="Y19" s="86" t="str">
        <f t="shared" si="9"/>
        <v/>
      </c>
      <c r="Z19" s="87" t="str">
        <f t="shared" si="9"/>
        <v/>
      </c>
      <c r="AA19" s="86" t="str">
        <f t="shared" si="10"/>
        <v/>
      </c>
      <c r="AB19" s="86" t="str">
        <f t="shared" si="10"/>
        <v/>
      </c>
      <c r="AC19" s="86" t="str">
        <f t="shared" si="10"/>
        <v/>
      </c>
      <c r="AD19" s="86" t="str">
        <f t="shared" si="10"/>
        <v/>
      </c>
      <c r="AE19" s="87" t="str">
        <f t="shared" si="10"/>
        <v/>
      </c>
    </row>
    <row r="20" spans="2:31" ht="24" customHeight="1" x14ac:dyDescent="0.35">
      <c r="B20" s="413" t="s">
        <v>10</v>
      </c>
      <c r="C20" s="455"/>
      <c r="D20" s="455"/>
      <c r="E20" s="455"/>
      <c r="F20" s="455"/>
      <c r="G20" s="455"/>
      <c r="H20" s="455"/>
      <c r="I20" s="455"/>
      <c r="J20" s="455"/>
      <c r="K20" s="457"/>
      <c r="P20" s="201" t="str">
        <f>COUNTIF(P4:P19,"Fav")&amp;"-"&amp;COUNTIF(P4:P19,"Dog")&amp;"-"&amp;COUNTIF(P4:P19,"Push")</f>
        <v>4-11-1</v>
      </c>
      <c r="Q20" s="201" t="str">
        <f>COUNTIF(Q4:Q19,"Over")&amp;"-"&amp;COUNTIF(Q4:Q19,"Under")&amp;"-"&amp;COUNTIF(Q4:Q19,"Push")</f>
        <v>7-9-0</v>
      </c>
      <c r="R20" s="201" t="str">
        <f>COUNTIF(R4:R19,"yes")&amp;"-"&amp;COUNTIF(R4:R19,"no")</f>
        <v>5-11</v>
      </c>
      <c r="S20" s="201" t="str">
        <f>COUNTIF(S4:S19,"yes")&amp;"-"&amp;COUNTIF(S4:S19,"no")</f>
        <v>1-7</v>
      </c>
      <c r="T20" s="201" t="str">
        <f>COUNTIF(T4:T19,"yes")&amp;"-"&amp;COUNTIF(T4:T19,"no")</f>
        <v>1-15</v>
      </c>
      <c r="U20" s="201" t="str">
        <f t="shared" ref="U20:Z20" si="11">COUNTIF(U4:U19,"Fav")&amp;"-"&amp;COUNTIF(U4:U19,"Dog")&amp;"-"&amp;COUNTIF(U4:U19,"Push")</f>
        <v>3-6-0</v>
      </c>
      <c r="V20" s="201" t="str">
        <f t="shared" si="11"/>
        <v>1-0-0</v>
      </c>
      <c r="W20" s="201" t="str">
        <f t="shared" si="11"/>
        <v>0-1-0</v>
      </c>
      <c r="X20" s="201" t="str">
        <f t="shared" si="11"/>
        <v>0-3-0</v>
      </c>
      <c r="Y20" s="201" t="str">
        <f t="shared" si="11"/>
        <v>1-1-0</v>
      </c>
      <c r="Z20" s="201" t="str">
        <f t="shared" si="11"/>
        <v>1-1-0</v>
      </c>
      <c r="AA20" s="201" t="str">
        <f>COUNTIF(AA4:AA19,"Fav")&amp;"-"&amp;COUNTIF(AA4:AA19,"Dog")</f>
        <v>1-0</v>
      </c>
      <c r="AB20" s="201" t="str">
        <f>COUNTIF(AB4:AB19,"Fav")&amp;"-"&amp;COUNTIF(AB4:AB19,"Dog")</f>
        <v>0-1</v>
      </c>
      <c r="AC20" s="201" t="str">
        <f>COUNTIF(AC4:AC19,"Fav")&amp;"-"&amp;COUNTIF(AC4:AC19,"Dog")</f>
        <v>2-1</v>
      </c>
      <c r="AD20" s="201" t="str">
        <f>COUNTIF(AD4:AD19,"Fav")&amp;"-"&amp;COUNTIF(AD4:AD19,"Dog")</f>
        <v>2-0</v>
      </c>
      <c r="AE20" s="201" t="str">
        <f>COUNTIF(AE4:AE19,"Fav")&amp;"-"&amp;COUNTIF(AE4:AE19,"Dog")</f>
        <v>2-0</v>
      </c>
    </row>
    <row r="21" spans="2:31" ht="16.5" customHeight="1" x14ac:dyDescent="0.3">
      <c r="B21" s="222">
        <v>2</v>
      </c>
      <c r="C21" s="220" t="s">
        <v>88</v>
      </c>
      <c r="D21" s="45">
        <v>-3200</v>
      </c>
      <c r="E21" s="266">
        <v>17.5</v>
      </c>
      <c r="F21" s="267">
        <v>144.5</v>
      </c>
      <c r="G21" s="224">
        <f t="shared" ref="G21:G36" si="12">17-B21</f>
        <v>15</v>
      </c>
      <c r="H21" s="220" t="s">
        <v>156</v>
      </c>
      <c r="I21" s="52">
        <v>1700</v>
      </c>
      <c r="J21" s="214" t="s">
        <v>157</v>
      </c>
      <c r="K21" s="215">
        <v>0.38541666666666669</v>
      </c>
      <c r="M21" s="90">
        <v>77</v>
      </c>
      <c r="N21" s="75" t="s">
        <v>73</v>
      </c>
      <c r="O21" s="90">
        <v>50</v>
      </c>
      <c r="P21" s="11" t="str">
        <f t="shared" ref="P21:P36" si="13">IF((M21-E21)&gt;O21,"Fav",IF(M21&lt;(O21+E21),"Dog","Push"))</f>
        <v>Fav</v>
      </c>
      <c r="Q21" s="11" t="str">
        <f t="shared" ref="Q21:Q36" si="14">IF((M21+O21)&gt;F21,"Over",IF((M21+O21)&lt;F21,"Under","Push"))</f>
        <v>Under</v>
      </c>
      <c r="R21" s="11" t="str">
        <f t="shared" si="8"/>
        <v>no</v>
      </c>
      <c r="S21" s="11" t="str">
        <f t="shared" si="5"/>
        <v/>
      </c>
      <c r="T21" s="11" t="str">
        <f t="shared" si="6"/>
        <v>no</v>
      </c>
      <c r="U21" s="55" t="str">
        <f t="shared" si="7"/>
        <v>Fav</v>
      </c>
      <c r="V21" s="77" t="str">
        <f t="shared" si="9"/>
        <v/>
      </c>
      <c r="W21" s="78" t="str">
        <f t="shared" si="9"/>
        <v/>
      </c>
      <c r="X21" s="78" t="str">
        <f t="shared" si="9"/>
        <v/>
      </c>
      <c r="Y21" s="78" t="str">
        <f t="shared" si="9"/>
        <v>Fav</v>
      </c>
      <c r="Z21" s="79" t="str">
        <f t="shared" si="9"/>
        <v/>
      </c>
      <c r="AA21" s="78" t="str">
        <f t="shared" si="10"/>
        <v/>
      </c>
      <c r="AB21" s="78" t="str">
        <f t="shared" si="10"/>
        <v/>
      </c>
      <c r="AC21" s="78" t="str">
        <f t="shared" si="10"/>
        <v/>
      </c>
      <c r="AD21" s="78" t="str">
        <f t="shared" si="10"/>
        <v>Fav</v>
      </c>
      <c r="AE21" s="79" t="str">
        <f t="shared" si="10"/>
        <v/>
      </c>
    </row>
    <row r="22" spans="2:31" ht="16.5" customHeight="1" x14ac:dyDescent="0.3">
      <c r="B22" s="144">
        <v>6</v>
      </c>
      <c r="C22" s="152" t="s">
        <v>110</v>
      </c>
      <c r="D22" s="60">
        <v>-120</v>
      </c>
      <c r="E22" s="276">
        <v>1.5</v>
      </c>
      <c r="F22" s="272">
        <v>143</v>
      </c>
      <c r="G22" s="225">
        <f t="shared" si="12"/>
        <v>11</v>
      </c>
      <c r="H22" s="152" t="s">
        <v>67</v>
      </c>
      <c r="I22" s="61">
        <v>100</v>
      </c>
      <c r="J22" s="125" t="s">
        <v>158</v>
      </c>
      <c r="K22" s="127">
        <v>0.3923611111111111</v>
      </c>
      <c r="M22" s="90">
        <v>65</v>
      </c>
      <c r="N22" s="75" t="s">
        <v>73</v>
      </c>
      <c r="O22" s="90">
        <v>54</v>
      </c>
      <c r="P22" s="11" t="str">
        <f t="shared" si="13"/>
        <v>Fav</v>
      </c>
      <c r="Q22" s="11" t="str">
        <f t="shared" si="14"/>
        <v>Under</v>
      </c>
      <c r="R22" s="11" t="str">
        <f t="shared" si="8"/>
        <v>no</v>
      </c>
      <c r="S22" s="11" t="str">
        <f t="shared" si="5"/>
        <v>no</v>
      </c>
      <c r="T22" s="11" t="str">
        <f t="shared" si="6"/>
        <v>no</v>
      </c>
      <c r="U22" s="17" t="str">
        <f t="shared" si="7"/>
        <v/>
      </c>
      <c r="V22" s="81" t="str">
        <f t="shared" si="9"/>
        <v/>
      </c>
      <c r="W22" s="82" t="str">
        <f t="shared" si="9"/>
        <v/>
      </c>
      <c r="X22" s="82" t="str">
        <f t="shared" si="9"/>
        <v/>
      </c>
      <c r="Y22" s="82" t="str">
        <f t="shared" si="9"/>
        <v/>
      </c>
      <c r="Z22" s="83" t="str">
        <f t="shared" si="9"/>
        <v/>
      </c>
      <c r="AA22" s="82" t="str">
        <f t="shared" si="10"/>
        <v/>
      </c>
      <c r="AB22" s="82" t="str">
        <f t="shared" si="10"/>
        <v/>
      </c>
      <c r="AC22" s="82" t="str">
        <f t="shared" si="10"/>
        <v/>
      </c>
      <c r="AD22" s="82" t="str">
        <f t="shared" si="10"/>
        <v/>
      </c>
      <c r="AE22" s="83" t="str">
        <f t="shared" si="10"/>
        <v/>
      </c>
    </row>
    <row r="23" spans="2:31" ht="16.5" customHeight="1" x14ac:dyDescent="0.3">
      <c r="B23" s="223">
        <v>5</v>
      </c>
      <c r="C23" s="221" t="s">
        <v>3</v>
      </c>
      <c r="D23" s="46">
        <v>-160</v>
      </c>
      <c r="E23" s="268">
        <v>3</v>
      </c>
      <c r="F23" s="269">
        <v>122.5</v>
      </c>
      <c r="G23" s="226">
        <f t="shared" si="12"/>
        <v>12</v>
      </c>
      <c r="H23" s="221" t="s">
        <v>159</v>
      </c>
      <c r="I23" s="53">
        <v>140</v>
      </c>
      <c r="J23" s="216" t="s">
        <v>160</v>
      </c>
      <c r="K23" s="217">
        <v>0.39583333333333331</v>
      </c>
      <c r="M23" s="90">
        <v>65</v>
      </c>
      <c r="N23" s="75" t="s">
        <v>73</v>
      </c>
      <c r="O23" s="90">
        <v>78</v>
      </c>
      <c r="P23" s="11" t="str">
        <f t="shared" si="13"/>
        <v>Dog</v>
      </c>
      <c r="Q23" s="11" t="str">
        <f t="shared" si="14"/>
        <v>Over</v>
      </c>
      <c r="R23" s="11" t="str">
        <f t="shared" si="8"/>
        <v>no</v>
      </c>
      <c r="S23" s="11" t="str">
        <f t="shared" si="5"/>
        <v>no</v>
      </c>
      <c r="T23" s="11" t="str">
        <f t="shared" si="6"/>
        <v>no</v>
      </c>
      <c r="U23" s="17" t="str">
        <f t="shared" si="7"/>
        <v>Dog</v>
      </c>
      <c r="V23" s="81" t="str">
        <f t="shared" si="9"/>
        <v>Dog</v>
      </c>
      <c r="W23" s="82" t="str">
        <f t="shared" si="9"/>
        <v/>
      </c>
      <c r="X23" s="82" t="str">
        <f t="shared" si="9"/>
        <v/>
      </c>
      <c r="Y23" s="82" t="str">
        <f t="shared" si="9"/>
        <v/>
      </c>
      <c r="Z23" s="83" t="str">
        <f t="shared" si="9"/>
        <v/>
      </c>
      <c r="AA23" s="82" t="str">
        <f t="shared" si="10"/>
        <v>Dog</v>
      </c>
      <c r="AB23" s="82" t="str">
        <f t="shared" si="10"/>
        <v/>
      </c>
      <c r="AC23" s="82" t="str">
        <f t="shared" si="10"/>
        <v/>
      </c>
      <c r="AD23" s="82" t="str">
        <f t="shared" si="10"/>
        <v/>
      </c>
      <c r="AE23" s="83" t="str">
        <f t="shared" si="10"/>
        <v/>
      </c>
    </row>
    <row r="24" spans="2:31" ht="16.5" customHeight="1" x14ac:dyDescent="0.3">
      <c r="B24" s="144">
        <v>4</v>
      </c>
      <c r="C24" s="152" t="s">
        <v>108</v>
      </c>
      <c r="D24" s="60">
        <v>-205</v>
      </c>
      <c r="E24" s="276">
        <v>4</v>
      </c>
      <c r="F24" s="272">
        <v>132</v>
      </c>
      <c r="G24" s="225">
        <f t="shared" si="12"/>
        <v>13</v>
      </c>
      <c r="H24" s="152" t="s">
        <v>161</v>
      </c>
      <c r="I24" s="61">
        <v>170</v>
      </c>
      <c r="J24" s="125" t="s">
        <v>162</v>
      </c>
      <c r="K24" s="127">
        <v>0.47916666666666669</v>
      </c>
      <c r="M24" s="90">
        <v>72</v>
      </c>
      <c r="N24" s="75" t="s">
        <v>73</v>
      </c>
      <c r="O24" s="90">
        <v>64</v>
      </c>
      <c r="P24" s="11" t="str">
        <f t="shared" si="13"/>
        <v>Fav</v>
      </c>
      <c r="Q24" s="11" t="str">
        <f t="shared" si="14"/>
        <v>Over</v>
      </c>
      <c r="R24" s="11" t="str">
        <f t="shared" si="8"/>
        <v>no</v>
      </c>
      <c r="S24" s="11" t="str">
        <f t="shared" si="5"/>
        <v>no</v>
      </c>
      <c r="T24" s="11" t="str">
        <f t="shared" si="6"/>
        <v>no</v>
      </c>
      <c r="U24" s="17" t="str">
        <f t="shared" si="7"/>
        <v>Fav</v>
      </c>
      <c r="V24" s="81" t="str">
        <f t="shared" ref="V24:Z36" si="15">IF($B24=V$3,$P24,"")</f>
        <v/>
      </c>
      <c r="W24" s="82" t="str">
        <f t="shared" si="15"/>
        <v>Fav</v>
      </c>
      <c r="X24" s="82" t="str">
        <f t="shared" si="15"/>
        <v/>
      </c>
      <c r="Y24" s="82" t="str">
        <f t="shared" si="15"/>
        <v/>
      </c>
      <c r="Z24" s="83" t="str">
        <f t="shared" si="15"/>
        <v/>
      </c>
      <c r="AA24" s="82" t="str">
        <f t="shared" ref="AA24:AE36" si="16">IF($B24=AA$3,IF($M24&gt;$O24,"Fav","Dog"),"")</f>
        <v/>
      </c>
      <c r="AB24" s="82" t="str">
        <f t="shared" si="16"/>
        <v>Fav</v>
      </c>
      <c r="AC24" s="82" t="str">
        <f t="shared" si="16"/>
        <v/>
      </c>
      <c r="AD24" s="82" t="str">
        <f t="shared" si="16"/>
        <v/>
      </c>
      <c r="AE24" s="83" t="str">
        <f t="shared" si="16"/>
        <v/>
      </c>
    </row>
    <row r="25" spans="2:31" ht="16.5" customHeight="1" x14ac:dyDescent="0.3">
      <c r="B25" s="223">
        <v>7</v>
      </c>
      <c r="C25" s="221" t="s">
        <v>115</v>
      </c>
      <c r="D25" s="46">
        <v>-130</v>
      </c>
      <c r="E25" s="268">
        <v>1.5</v>
      </c>
      <c r="F25" s="269">
        <v>143.5</v>
      </c>
      <c r="G25" s="226">
        <f t="shared" si="12"/>
        <v>10</v>
      </c>
      <c r="H25" s="221" t="s">
        <v>6</v>
      </c>
      <c r="I25" s="53">
        <v>110</v>
      </c>
      <c r="J25" s="216" t="s">
        <v>157</v>
      </c>
      <c r="K25" s="217">
        <v>0.48958333333333331</v>
      </c>
      <c r="M25" s="90">
        <v>78</v>
      </c>
      <c r="N25" s="75" t="s">
        <v>73</v>
      </c>
      <c r="O25" s="90">
        <v>86</v>
      </c>
      <c r="P25" s="11" t="str">
        <f t="shared" si="13"/>
        <v>Dog</v>
      </c>
      <c r="Q25" s="11" t="str">
        <f t="shared" si="14"/>
        <v>Over</v>
      </c>
      <c r="R25" s="11" t="str">
        <f t="shared" si="8"/>
        <v>no</v>
      </c>
      <c r="S25" s="11" t="str">
        <f t="shared" si="5"/>
        <v>no</v>
      </c>
      <c r="T25" s="11" t="str">
        <f t="shared" si="6"/>
        <v>no</v>
      </c>
      <c r="U25" s="17" t="str">
        <f t="shared" si="7"/>
        <v/>
      </c>
      <c r="V25" s="81" t="str">
        <f t="shared" si="15"/>
        <v/>
      </c>
      <c r="W25" s="82" t="str">
        <f t="shared" si="15"/>
        <v/>
      </c>
      <c r="X25" s="82" t="str">
        <f t="shared" si="15"/>
        <v/>
      </c>
      <c r="Y25" s="82" t="str">
        <f t="shared" si="15"/>
        <v/>
      </c>
      <c r="Z25" s="83" t="str">
        <f t="shared" si="15"/>
        <v/>
      </c>
      <c r="AA25" s="82" t="str">
        <f t="shared" si="16"/>
        <v/>
      </c>
      <c r="AB25" s="82" t="str">
        <f t="shared" si="16"/>
        <v/>
      </c>
      <c r="AC25" s="82" t="str">
        <f t="shared" si="16"/>
        <v/>
      </c>
      <c r="AD25" s="82" t="str">
        <f t="shared" si="16"/>
        <v/>
      </c>
      <c r="AE25" s="83" t="str">
        <f t="shared" si="16"/>
        <v/>
      </c>
    </row>
    <row r="26" spans="2:31" ht="16.5" customHeight="1" x14ac:dyDescent="0.3">
      <c r="B26" s="144">
        <v>3</v>
      </c>
      <c r="C26" s="152" t="s">
        <v>4</v>
      </c>
      <c r="D26" s="60">
        <v>-550</v>
      </c>
      <c r="E26" s="276">
        <v>10.5</v>
      </c>
      <c r="F26" s="272">
        <v>135</v>
      </c>
      <c r="G26" s="225">
        <f t="shared" si="12"/>
        <v>14</v>
      </c>
      <c r="H26" s="152" t="s">
        <v>130</v>
      </c>
      <c r="I26" s="61">
        <v>400</v>
      </c>
      <c r="J26" s="125" t="s">
        <v>158</v>
      </c>
      <c r="K26" s="127">
        <v>0.49652777777777773</v>
      </c>
      <c r="M26" s="90">
        <v>89</v>
      </c>
      <c r="N26" s="75" t="s">
        <v>73</v>
      </c>
      <c r="O26" s="90">
        <v>66</v>
      </c>
      <c r="P26" s="11" t="str">
        <f t="shared" si="13"/>
        <v>Fav</v>
      </c>
      <c r="Q26" s="11" t="str">
        <f t="shared" si="14"/>
        <v>Over</v>
      </c>
      <c r="R26" s="11" t="str">
        <f t="shared" si="8"/>
        <v>no</v>
      </c>
      <c r="S26" s="11" t="str">
        <f t="shared" si="5"/>
        <v/>
      </c>
      <c r="T26" s="11" t="str">
        <f t="shared" si="6"/>
        <v>no</v>
      </c>
      <c r="U26" s="17" t="str">
        <f t="shared" si="7"/>
        <v>Fav</v>
      </c>
      <c r="V26" s="81" t="str">
        <f t="shared" si="15"/>
        <v/>
      </c>
      <c r="W26" s="82" t="str">
        <f t="shared" si="15"/>
        <v/>
      </c>
      <c r="X26" s="82" t="str">
        <f t="shared" si="15"/>
        <v>Fav</v>
      </c>
      <c r="Y26" s="82" t="str">
        <f t="shared" si="15"/>
        <v/>
      </c>
      <c r="Z26" s="83" t="str">
        <f t="shared" si="15"/>
        <v/>
      </c>
      <c r="AA26" s="82" t="str">
        <f t="shared" si="16"/>
        <v/>
      </c>
      <c r="AB26" s="82" t="str">
        <f t="shared" si="16"/>
        <v/>
      </c>
      <c r="AC26" s="82" t="str">
        <f t="shared" si="16"/>
        <v>Fav</v>
      </c>
      <c r="AD26" s="82" t="str">
        <f t="shared" si="16"/>
        <v/>
      </c>
      <c r="AE26" s="83" t="str">
        <f t="shared" si="16"/>
        <v/>
      </c>
    </row>
    <row r="27" spans="2:31" ht="16.5" customHeight="1" x14ac:dyDescent="0.3">
      <c r="B27" s="223">
        <v>4</v>
      </c>
      <c r="C27" s="221" t="s">
        <v>8</v>
      </c>
      <c r="D27" s="46">
        <v>-650</v>
      </c>
      <c r="E27" s="268">
        <v>10</v>
      </c>
      <c r="F27" s="269">
        <v>114</v>
      </c>
      <c r="G27" s="226">
        <f t="shared" si="12"/>
        <v>13</v>
      </c>
      <c r="H27" s="221" t="s">
        <v>126</v>
      </c>
      <c r="I27" s="53">
        <v>500</v>
      </c>
      <c r="J27" s="216" t="s">
        <v>160</v>
      </c>
      <c r="K27" s="217">
        <v>0.5</v>
      </c>
      <c r="M27" s="90">
        <v>53</v>
      </c>
      <c r="N27" s="75" t="s">
        <v>73</v>
      </c>
      <c r="O27" s="90">
        <v>49</v>
      </c>
      <c r="P27" s="11" t="str">
        <f t="shared" si="13"/>
        <v>Dog</v>
      </c>
      <c r="Q27" s="11" t="str">
        <f t="shared" si="14"/>
        <v>Under</v>
      </c>
      <c r="R27" s="11" t="str">
        <f t="shared" si="8"/>
        <v>yes</v>
      </c>
      <c r="S27" s="11" t="str">
        <f t="shared" si="5"/>
        <v/>
      </c>
      <c r="T27" s="11" t="str">
        <f t="shared" si="6"/>
        <v>no</v>
      </c>
      <c r="U27" s="17" t="str">
        <f t="shared" si="7"/>
        <v>Dog</v>
      </c>
      <c r="V27" s="81" t="str">
        <f t="shared" si="15"/>
        <v/>
      </c>
      <c r="W27" s="82" t="str">
        <f t="shared" si="15"/>
        <v>Dog</v>
      </c>
      <c r="X27" s="82" t="str">
        <f t="shared" si="15"/>
        <v/>
      </c>
      <c r="Y27" s="82" t="str">
        <f t="shared" si="15"/>
        <v/>
      </c>
      <c r="Z27" s="83" t="str">
        <f t="shared" si="15"/>
        <v/>
      </c>
      <c r="AA27" s="82" t="str">
        <f t="shared" si="16"/>
        <v/>
      </c>
      <c r="AB27" s="82" t="str">
        <f t="shared" si="16"/>
        <v>Fav</v>
      </c>
      <c r="AC27" s="82" t="str">
        <f t="shared" si="16"/>
        <v/>
      </c>
      <c r="AD27" s="82" t="str">
        <f t="shared" si="16"/>
        <v/>
      </c>
      <c r="AE27" s="83" t="str">
        <f t="shared" si="16"/>
        <v/>
      </c>
    </row>
    <row r="28" spans="2:31" ht="16.5" customHeight="1" x14ac:dyDescent="0.3">
      <c r="B28" s="144">
        <v>5</v>
      </c>
      <c r="C28" s="152" t="s">
        <v>138</v>
      </c>
      <c r="D28" s="60">
        <v>-150</v>
      </c>
      <c r="E28" s="276">
        <v>2.5</v>
      </c>
      <c r="F28" s="272">
        <v>126</v>
      </c>
      <c r="G28" s="225">
        <f t="shared" si="12"/>
        <v>12</v>
      </c>
      <c r="H28" s="152" t="s">
        <v>129</v>
      </c>
      <c r="I28" s="61">
        <v>130</v>
      </c>
      <c r="J28" s="125" t="s">
        <v>162</v>
      </c>
      <c r="K28" s="127">
        <v>0.57986111111111105</v>
      </c>
      <c r="M28" s="90">
        <v>69</v>
      </c>
      <c r="N28" s="75" t="s">
        <v>73</v>
      </c>
      <c r="O28" s="90">
        <v>53</v>
      </c>
      <c r="P28" s="11" t="str">
        <f t="shared" si="13"/>
        <v>Fav</v>
      </c>
      <c r="Q28" s="11" t="str">
        <f t="shared" si="14"/>
        <v>Under</v>
      </c>
      <c r="R28" s="11" t="str">
        <f t="shared" si="8"/>
        <v>no</v>
      </c>
      <c r="S28" s="11" t="str">
        <f t="shared" si="5"/>
        <v>no</v>
      </c>
      <c r="T28" s="11" t="str">
        <f t="shared" si="6"/>
        <v>no</v>
      </c>
      <c r="U28" s="17" t="str">
        <f t="shared" si="7"/>
        <v>Fav</v>
      </c>
      <c r="V28" s="81" t="str">
        <f t="shared" si="15"/>
        <v>Fav</v>
      </c>
      <c r="W28" s="82" t="str">
        <f t="shared" si="15"/>
        <v/>
      </c>
      <c r="X28" s="82" t="str">
        <f t="shared" si="15"/>
        <v/>
      </c>
      <c r="Y28" s="82" t="str">
        <f t="shared" si="15"/>
        <v/>
      </c>
      <c r="Z28" s="83" t="str">
        <f t="shared" si="15"/>
        <v/>
      </c>
      <c r="AA28" s="82" t="str">
        <f t="shared" si="16"/>
        <v>Fav</v>
      </c>
      <c r="AB28" s="82" t="str">
        <f t="shared" si="16"/>
        <v/>
      </c>
      <c r="AC28" s="82" t="str">
        <f t="shared" si="16"/>
        <v/>
      </c>
      <c r="AD28" s="82" t="str">
        <f t="shared" si="16"/>
        <v/>
      </c>
      <c r="AE28" s="83" t="str">
        <f t="shared" si="16"/>
        <v/>
      </c>
    </row>
    <row r="29" spans="2:31" ht="16.5" customHeight="1" x14ac:dyDescent="0.3">
      <c r="B29" s="223">
        <v>9</v>
      </c>
      <c r="C29" s="221" t="s">
        <v>139</v>
      </c>
      <c r="D29" s="46">
        <v>-120</v>
      </c>
      <c r="E29" s="268">
        <v>1.5</v>
      </c>
      <c r="F29" s="269">
        <v>132.5</v>
      </c>
      <c r="G29" s="226">
        <f t="shared" si="12"/>
        <v>8</v>
      </c>
      <c r="H29" s="221" t="s">
        <v>1</v>
      </c>
      <c r="I29" s="53">
        <v>100</v>
      </c>
      <c r="J29" s="216" t="s">
        <v>157</v>
      </c>
      <c r="K29" s="217">
        <v>0.67361111111111116</v>
      </c>
      <c r="M29" s="90">
        <v>60</v>
      </c>
      <c r="N29" s="75" t="s">
        <v>73</v>
      </c>
      <c r="O29" s="90">
        <v>67</v>
      </c>
      <c r="P29" s="11" t="str">
        <f t="shared" si="13"/>
        <v>Dog</v>
      </c>
      <c r="Q29" s="11" t="str">
        <f t="shared" si="14"/>
        <v>Under</v>
      </c>
      <c r="R29" s="11" t="str">
        <f t="shared" si="8"/>
        <v>no</v>
      </c>
      <c r="S29" s="11" t="str">
        <f t="shared" si="5"/>
        <v>no</v>
      </c>
      <c r="T29" s="11" t="str">
        <f t="shared" si="6"/>
        <v>no</v>
      </c>
      <c r="U29" s="17" t="str">
        <f t="shared" si="7"/>
        <v/>
      </c>
      <c r="V29" s="81" t="str">
        <f t="shared" si="15"/>
        <v/>
      </c>
      <c r="W29" s="82" t="str">
        <f t="shared" si="15"/>
        <v/>
      </c>
      <c r="X29" s="82" t="str">
        <f t="shared" si="15"/>
        <v/>
      </c>
      <c r="Y29" s="82" t="str">
        <f t="shared" si="15"/>
        <v/>
      </c>
      <c r="Z29" s="83" t="str">
        <f t="shared" si="15"/>
        <v/>
      </c>
      <c r="AA29" s="82" t="str">
        <f t="shared" si="16"/>
        <v/>
      </c>
      <c r="AB29" s="82" t="str">
        <f t="shared" si="16"/>
        <v/>
      </c>
      <c r="AC29" s="82" t="str">
        <f t="shared" si="16"/>
        <v/>
      </c>
      <c r="AD29" s="82" t="str">
        <f t="shared" si="16"/>
        <v/>
      </c>
      <c r="AE29" s="83" t="str">
        <f t="shared" si="16"/>
        <v/>
      </c>
    </row>
    <row r="30" spans="2:31" ht="16.5" customHeight="1" x14ac:dyDescent="0.3">
      <c r="B30" s="144">
        <v>7</v>
      </c>
      <c r="C30" s="152" t="s">
        <v>46</v>
      </c>
      <c r="D30" s="60">
        <v>-120</v>
      </c>
      <c r="E30" s="276">
        <v>1.5</v>
      </c>
      <c r="F30" s="272">
        <v>136</v>
      </c>
      <c r="G30" s="225">
        <f t="shared" si="12"/>
        <v>10</v>
      </c>
      <c r="H30" s="152" t="s">
        <v>163</v>
      </c>
      <c r="I30" s="61">
        <v>100</v>
      </c>
      <c r="J30" s="125" t="s">
        <v>158</v>
      </c>
      <c r="K30" s="127">
        <v>0.67708333333333337</v>
      </c>
      <c r="M30" s="90">
        <v>102</v>
      </c>
      <c r="N30" s="75" t="s">
        <v>73</v>
      </c>
      <c r="O30" s="90">
        <v>87</v>
      </c>
      <c r="P30" s="11" t="str">
        <f t="shared" si="13"/>
        <v>Fav</v>
      </c>
      <c r="Q30" s="11" t="str">
        <f t="shared" si="14"/>
        <v>Over</v>
      </c>
      <c r="R30" s="11" t="str">
        <f t="shared" si="8"/>
        <v>no</v>
      </c>
      <c r="S30" s="11" t="str">
        <f t="shared" si="5"/>
        <v>no</v>
      </c>
      <c r="T30" s="11" t="str">
        <f t="shared" si="6"/>
        <v>no</v>
      </c>
      <c r="U30" s="17" t="str">
        <f t="shared" si="7"/>
        <v/>
      </c>
      <c r="V30" s="81" t="str">
        <f t="shared" si="15"/>
        <v/>
      </c>
      <c r="W30" s="82" t="str">
        <f t="shared" si="15"/>
        <v/>
      </c>
      <c r="X30" s="82" t="str">
        <f t="shared" si="15"/>
        <v/>
      </c>
      <c r="Y30" s="82" t="str">
        <f t="shared" si="15"/>
        <v/>
      </c>
      <c r="Z30" s="83" t="str">
        <f t="shared" si="15"/>
        <v/>
      </c>
      <c r="AA30" s="82" t="str">
        <f t="shared" si="16"/>
        <v/>
      </c>
      <c r="AB30" s="82" t="str">
        <f t="shared" si="16"/>
        <v/>
      </c>
      <c r="AC30" s="82" t="str">
        <f t="shared" si="16"/>
        <v/>
      </c>
      <c r="AD30" s="82" t="str">
        <f t="shared" si="16"/>
        <v/>
      </c>
      <c r="AE30" s="83" t="str">
        <f t="shared" si="16"/>
        <v/>
      </c>
    </row>
    <row r="31" spans="2:31" ht="16.5" customHeight="1" x14ac:dyDescent="0.3">
      <c r="B31" s="223">
        <v>5</v>
      </c>
      <c r="C31" s="221" t="s">
        <v>36</v>
      </c>
      <c r="D31" s="46">
        <v>-1000</v>
      </c>
      <c r="E31" s="268">
        <v>13.5</v>
      </c>
      <c r="F31" s="269">
        <v>151</v>
      </c>
      <c r="G31" s="226">
        <f t="shared" si="12"/>
        <v>12</v>
      </c>
      <c r="H31" s="221" t="s">
        <v>33</v>
      </c>
      <c r="I31" s="53">
        <v>700</v>
      </c>
      <c r="J31" s="216" t="s">
        <v>162</v>
      </c>
      <c r="K31" s="217">
        <v>0.68055555555555547</v>
      </c>
      <c r="M31" s="90">
        <v>70</v>
      </c>
      <c r="N31" s="75" t="s">
        <v>73</v>
      </c>
      <c r="O31" s="90">
        <v>67</v>
      </c>
      <c r="P31" s="11" t="str">
        <f t="shared" si="13"/>
        <v>Dog</v>
      </c>
      <c r="Q31" s="11" t="str">
        <f t="shared" si="14"/>
        <v>Under</v>
      </c>
      <c r="R31" s="11" t="str">
        <f t="shared" si="8"/>
        <v>yes</v>
      </c>
      <c r="S31" s="11" t="str">
        <f t="shared" si="5"/>
        <v/>
      </c>
      <c r="T31" s="11" t="str">
        <f t="shared" si="6"/>
        <v>no</v>
      </c>
      <c r="U31" s="17" t="str">
        <f t="shared" si="7"/>
        <v>Dog</v>
      </c>
      <c r="V31" s="81" t="str">
        <f t="shared" si="15"/>
        <v>Dog</v>
      </c>
      <c r="W31" s="82" t="str">
        <f t="shared" si="15"/>
        <v/>
      </c>
      <c r="X31" s="82" t="str">
        <f t="shared" si="15"/>
        <v/>
      </c>
      <c r="Y31" s="82" t="str">
        <f t="shared" si="15"/>
        <v/>
      </c>
      <c r="Z31" s="83" t="str">
        <f t="shared" si="15"/>
        <v/>
      </c>
      <c r="AA31" s="82" t="str">
        <f t="shared" si="16"/>
        <v>Fav</v>
      </c>
      <c r="AB31" s="82" t="str">
        <f t="shared" si="16"/>
        <v/>
      </c>
      <c r="AC31" s="82" t="str">
        <f t="shared" si="16"/>
        <v/>
      </c>
      <c r="AD31" s="82" t="str">
        <f t="shared" si="16"/>
        <v/>
      </c>
      <c r="AE31" s="83" t="str">
        <f t="shared" si="16"/>
        <v/>
      </c>
    </row>
    <row r="32" spans="2:31" ht="16.5" customHeight="1" x14ac:dyDescent="0.3">
      <c r="B32" s="144">
        <v>1</v>
      </c>
      <c r="C32" s="152" t="s">
        <v>0</v>
      </c>
      <c r="D32" s="60">
        <v>-20000</v>
      </c>
      <c r="E32" s="276">
        <v>23</v>
      </c>
      <c r="F32" s="272">
        <v>125.5</v>
      </c>
      <c r="G32" s="225">
        <f t="shared" si="12"/>
        <v>16</v>
      </c>
      <c r="H32" s="152" t="s">
        <v>167</v>
      </c>
      <c r="I32" s="61">
        <v>9900</v>
      </c>
      <c r="J32" s="125" t="s">
        <v>160</v>
      </c>
      <c r="K32" s="127">
        <v>0.68402777777777779</v>
      </c>
      <c r="M32" s="90">
        <v>73</v>
      </c>
      <c r="N32" s="75" t="s">
        <v>73</v>
      </c>
      <c r="O32" s="90">
        <v>44</v>
      </c>
      <c r="P32" s="11" t="str">
        <f t="shared" si="13"/>
        <v>Fav</v>
      </c>
      <c r="Q32" s="11" t="str">
        <f t="shared" si="14"/>
        <v>Under</v>
      </c>
      <c r="R32" s="11" t="str">
        <f t="shared" si="8"/>
        <v>no</v>
      </c>
      <c r="S32" s="11" t="str">
        <f t="shared" si="5"/>
        <v/>
      </c>
      <c r="T32" s="11" t="str">
        <f t="shared" si="6"/>
        <v>no</v>
      </c>
      <c r="U32" s="17" t="str">
        <f t="shared" si="7"/>
        <v>Fav</v>
      </c>
      <c r="V32" s="81" t="str">
        <f t="shared" si="15"/>
        <v/>
      </c>
      <c r="W32" s="82" t="str">
        <f t="shared" si="15"/>
        <v/>
      </c>
      <c r="X32" s="82" t="str">
        <f t="shared" si="15"/>
        <v/>
      </c>
      <c r="Y32" s="82" t="str">
        <f t="shared" si="15"/>
        <v/>
      </c>
      <c r="Z32" s="83" t="str">
        <f t="shared" si="15"/>
        <v>Fav</v>
      </c>
      <c r="AA32" s="82" t="str">
        <f t="shared" si="16"/>
        <v/>
      </c>
      <c r="AB32" s="82" t="str">
        <f t="shared" si="16"/>
        <v/>
      </c>
      <c r="AC32" s="82" t="str">
        <f t="shared" si="16"/>
        <v/>
      </c>
      <c r="AD32" s="82" t="str">
        <f t="shared" si="16"/>
        <v/>
      </c>
      <c r="AE32" s="83" t="str">
        <f t="shared" si="16"/>
        <v>Fav</v>
      </c>
    </row>
    <row r="33" spans="2:31" ht="16.5" customHeight="1" x14ac:dyDescent="0.3">
      <c r="B33" s="223">
        <v>1</v>
      </c>
      <c r="C33" s="221" t="s">
        <v>2</v>
      </c>
      <c r="D33" s="46">
        <v>-2500</v>
      </c>
      <c r="E33" s="268">
        <v>17.5</v>
      </c>
      <c r="F33" s="269">
        <v>145</v>
      </c>
      <c r="G33" s="226">
        <f t="shared" si="12"/>
        <v>16</v>
      </c>
      <c r="H33" s="221" t="s">
        <v>112</v>
      </c>
      <c r="I33" s="53">
        <v>1400</v>
      </c>
      <c r="J33" s="216" t="s">
        <v>157</v>
      </c>
      <c r="K33" s="217">
        <v>0.77777777777777779</v>
      </c>
      <c r="M33" s="90">
        <v>79</v>
      </c>
      <c r="N33" s="75" t="s">
        <v>73</v>
      </c>
      <c r="O33" s="90">
        <v>56</v>
      </c>
      <c r="P33" s="11" t="str">
        <f t="shared" si="13"/>
        <v>Fav</v>
      </c>
      <c r="Q33" s="11" t="str">
        <f t="shared" si="14"/>
        <v>Under</v>
      </c>
      <c r="R33" s="11" t="str">
        <f t="shared" si="8"/>
        <v>no</v>
      </c>
      <c r="S33" s="11" t="str">
        <f t="shared" si="5"/>
        <v/>
      </c>
      <c r="T33" s="11" t="str">
        <f t="shared" si="6"/>
        <v>no</v>
      </c>
      <c r="U33" s="17" t="str">
        <f t="shared" si="7"/>
        <v>Fav</v>
      </c>
      <c r="V33" s="81" t="str">
        <f t="shared" si="15"/>
        <v/>
      </c>
      <c r="W33" s="82" t="str">
        <f t="shared" si="15"/>
        <v/>
      </c>
      <c r="X33" s="82" t="str">
        <f t="shared" si="15"/>
        <v/>
      </c>
      <c r="Y33" s="82" t="str">
        <f t="shared" si="15"/>
        <v/>
      </c>
      <c r="Z33" s="83" t="str">
        <f t="shared" si="15"/>
        <v>Fav</v>
      </c>
      <c r="AA33" s="82" t="str">
        <f t="shared" si="16"/>
        <v/>
      </c>
      <c r="AB33" s="82" t="str">
        <f t="shared" si="16"/>
        <v/>
      </c>
      <c r="AC33" s="82" t="str">
        <f t="shared" si="16"/>
        <v/>
      </c>
      <c r="AD33" s="82" t="str">
        <f t="shared" si="16"/>
        <v/>
      </c>
      <c r="AE33" s="83" t="str">
        <f t="shared" si="16"/>
        <v>Fav</v>
      </c>
    </row>
    <row r="34" spans="2:31" ht="16.5" customHeight="1" x14ac:dyDescent="0.3">
      <c r="B34" s="144">
        <v>2</v>
      </c>
      <c r="C34" s="152" t="s">
        <v>164</v>
      </c>
      <c r="D34" s="60">
        <v>-3800</v>
      </c>
      <c r="E34" s="276">
        <v>17</v>
      </c>
      <c r="F34" s="272">
        <v>131</v>
      </c>
      <c r="G34" s="225">
        <f t="shared" si="12"/>
        <v>15</v>
      </c>
      <c r="H34" s="152" t="s">
        <v>125</v>
      </c>
      <c r="I34" s="61">
        <v>1850</v>
      </c>
      <c r="J34" s="125" t="s">
        <v>158</v>
      </c>
      <c r="K34" s="127">
        <v>0.78125</v>
      </c>
      <c r="M34" s="90">
        <v>68</v>
      </c>
      <c r="N34" s="75" t="s">
        <v>73</v>
      </c>
      <c r="O34" s="90">
        <v>51</v>
      </c>
      <c r="P34" s="11" t="str">
        <f t="shared" si="13"/>
        <v>Push</v>
      </c>
      <c r="Q34" s="11" t="str">
        <f t="shared" si="14"/>
        <v>Under</v>
      </c>
      <c r="R34" s="11" t="str">
        <f t="shared" si="8"/>
        <v>yes</v>
      </c>
      <c r="S34" s="11" t="str">
        <f t="shared" si="5"/>
        <v/>
      </c>
      <c r="T34" s="11" t="str">
        <f t="shared" si="6"/>
        <v>yes</v>
      </c>
      <c r="U34" s="17" t="str">
        <f t="shared" si="7"/>
        <v>Push</v>
      </c>
      <c r="V34" s="81" t="str">
        <f t="shared" si="15"/>
        <v/>
      </c>
      <c r="W34" s="82" t="str">
        <f t="shared" si="15"/>
        <v/>
      </c>
      <c r="X34" s="82" t="str">
        <f t="shared" si="15"/>
        <v/>
      </c>
      <c r="Y34" s="82" t="str">
        <f t="shared" si="15"/>
        <v>Push</v>
      </c>
      <c r="Z34" s="83" t="str">
        <f t="shared" si="15"/>
        <v/>
      </c>
      <c r="AA34" s="82" t="str">
        <f t="shared" si="16"/>
        <v/>
      </c>
      <c r="AB34" s="82" t="str">
        <f t="shared" si="16"/>
        <v/>
      </c>
      <c r="AC34" s="82" t="str">
        <f t="shared" si="16"/>
        <v/>
      </c>
      <c r="AD34" s="82" t="str">
        <f t="shared" si="16"/>
        <v>Fav</v>
      </c>
      <c r="AE34" s="83" t="str">
        <f t="shared" si="16"/>
        <v/>
      </c>
    </row>
    <row r="35" spans="2:31" ht="16.5" customHeight="1" x14ac:dyDescent="0.3">
      <c r="B35" s="223">
        <v>4</v>
      </c>
      <c r="C35" s="221" t="s">
        <v>165</v>
      </c>
      <c r="D35" s="46">
        <v>-525</v>
      </c>
      <c r="E35" s="268">
        <v>9.5</v>
      </c>
      <c r="F35" s="269">
        <v>158</v>
      </c>
      <c r="G35" s="226">
        <f t="shared" si="12"/>
        <v>13</v>
      </c>
      <c r="H35" s="221" t="s">
        <v>166</v>
      </c>
      <c r="I35" s="53">
        <v>425</v>
      </c>
      <c r="J35" s="216" t="s">
        <v>162</v>
      </c>
      <c r="K35" s="217">
        <v>0.78472222222222221</v>
      </c>
      <c r="M35" s="90">
        <v>89</v>
      </c>
      <c r="N35" s="75" t="s">
        <v>73</v>
      </c>
      <c r="O35" s="90">
        <v>77</v>
      </c>
      <c r="P35" s="11" t="str">
        <f t="shared" si="13"/>
        <v>Fav</v>
      </c>
      <c r="Q35" s="11" t="str">
        <f t="shared" si="14"/>
        <v>Over</v>
      </c>
      <c r="R35" s="11" t="str">
        <f t="shared" si="8"/>
        <v>no</v>
      </c>
      <c r="S35" s="11" t="str">
        <f t="shared" si="5"/>
        <v/>
      </c>
      <c r="T35" s="11" t="str">
        <f t="shared" si="6"/>
        <v>no</v>
      </c>
      <c r="U35" s="17" t="str">
        <f t="shared" si="7"/>
        <v>Fav</v>
      </c>
      <c r="V35" s="81" t="str">
        <f t="shared" si="15"/>
        <v/>
      </c>
      <c r="W35" s="82" t="str">
        <f t="shared" si="15"/>
        <v>Fav</v>
      </c>
      <c r="X35" s="82" t="str">
        <f t="shared" si="15"/>
        <v/>
      </c>
      <c r="Y35" s="82" t="str">
        <f t="shared" si="15"/>
        <v/>
      </c>
      <c r="Z35" s="83" t="str">
        <f t="shared" si="15"/>
        <v/>
      </c>
      <c r="AA35" s="82" t="str">
        <f t="shared" si="16"/>
        <v/>
      </c>
      <c r="AB35" s="82" t="str">
        <f t="shared" si="16"/>
        <v>Fav</v>
      </c>
      <c r="AC35" s="82" t="str">
        <f t="shared" si="16"/>
        <v/>
      </c>
      <c r="AD35" s="82" t="str">
        <f t="shared" si="16"/>
        <v/>
      </c>
      <c r="AE35" s="83" t="str">
        <f t="shared" si="16"/>
        <v/>
      </c>
    </row>
    <row r="36" spans="2:31" ht="16.5" customHeight="1" x14ac:dyDescent="0.3">
      <c r="B36" s="146">
        <v>8</v>
      </c>
      <c r="C36" s="154" t="s">
        <v>49</v>
      </c>
      <c r="D36" s="64">
        <v>-115</v>
      </c>
      <c r="E36" s="277">
        <v>0</v>
      </c>
      <c r="F36" s="274">
        <v>149.5</v>
      </c>
      <c r="G36" s="227">
        <f t="shared" si="12"/>
        <v>9</v>
      </c>
      <c r="H36" s="154" t="s">
        <v>9</v>
      </c>
      <c r="I36" s="65">
        <v>95</v>
      </c>
      <c r="J36" s="126" t="s">
        <v>160</v>
      </c>
      <c r="K36" s="128">
        <v>0.78819444444444453</v>
      </c>
      <c r="M36" s="90">
        <v>77</v>
      </c>
      <c r="N36" s="75" t="s">
        <v>73</v>
      </c>
      <c r="O36" s="90">
        <v>62</v>
      </c>
      <c r="P36" s="11" t="str">
        <f t="shared" si="13"/>
        <v>Fav</v>
      </c>
      <c r="Q36" s="11" t="str">
        <f t="shared" si="14"/>
        <v>Under</v>
      </c>
      <c r="R36" s="11" t="str">
        <f t="shared" si="8"/>
        <v>no</v>
      </c>
      <c r="S36" s="11" t="str">
        <f t="shared" si="5"/>
        <v>no</v>
      </c>
      <c r="T36" s="11" t="str">
        <f t="shared" si="6"/>
        <v>no</v>
      </c>
      <c r="U36" s="69" t="str">
        <f t="shared" si="7"/>
        <v/>
      </c>
      <c r="V36" s="85" t="str">
        <f t="shared" si="15"/>
        <v/>
      </c>
      <c r="W36" s="86" t="str">
        <f t="shared" si="15"/>
        <v/>
      </c>
      <c r="X36" s="86" t="str">
        <f t="shared" si="15"/>
        <v/>
      </c>
      <c r="Y36" s="86" t="str">
        <f t="shared" si="15"/>
        <v/>
      </c>
      <c r="Z36" s="87" t="str">
        <f t="shared" si="15"/>
        <v/>
      </c>
      <c r="AA36" s="86" t="str">
        <f t="shared" si="16"/>
        <v/>
      </c>
      <c r="AB36" s="86" t="str">
        <f t="shared" si="16"/>
        <v/>
      </c>
      <c r="AC36" s="86" t="str">
        <f t="shared" si="16"/>
        <v/>
      </c>
      <c r="AD36" s="86" t="str">
        <f t="shared" si="16"/>
        <v/>
      </c>
      <c r="AE36" s="87" t="str">
        <f t="shared" si="16"/>
        <v/>
      </c>
    </row>
    <row r="37" spans="2:31" ht="15.75" customHeight="1" x14ac:dyDescent="0.25">
      <c r="P37" s="201" t="str">
        <f>COUNTIF(P21:P36,"Fav")&amp;"-"&amp;COUNTIF(P21:P36,"Dog")&amp;"-"&amp;COUNTIF(P21:P36,"Push")</f>
        <v>10-5-1</v>
      </c>
      <c r="Q37" s="201" t="str">
        <f>COUNTIF(Q21:Q36,"Over")&amp;"-"&amp;COUNTIF(Q21:Q36,"Under")&amp;"-"&amp;COUNTIF(Q21:Q36,"Push")</f>
        <v>6-10-0</v>
      </c>
      <c r="R37" s="201" t="str">
        <f>COUNTIF(R21:R36,"yes")&amp;"-"&amp;COUNTIF(R21:R36,"no")</f>
        <v>3-13</v>
      </c>
      <c r="S37" s="201" t="str">
        <f>COUNTIF(S21:S36,"yes")&amp;"-"&amp;COUNTIF(S21:S36,"no")</f>
        <v>0-8</v>
      </c>
      <c r="T37" s="201" t="str">
        <f>COUNTIF(T21:T36,"yes")&amp;"-"&amp;COUNTIF(T21:T36,"no")</f>
        <v>1-15</v>
      </c>
      <c r="U37" s="201" t="str">
        <f t="shared" ref="U37:Z37" si="17">COUNTIF(U21:U36,"Fav")&amp;"-"&amp;COUNTIF(U21:U36,"Dog")&amp;"-"&amp;COUNTIF(U21:U36,"Push")</f>
        <v>7-3-1</v>
      </c>
      <c r="V37" s="201" t="str">
        <f t="shared" si="17"/>
        <v>1-2-0</v>
      </c>
      <c r="W37" s="201" t="str">
        <f t="shared" si="17"/>
        <v>2-1-0</v>
      </c>
      <c r="X37" s="201" t="str">
        <f t="shared" si="17"/>
        <v>1-0-0</v>
      </c>
      <c r="Y37" s="201" t="str">
        <f t="shared" si="17"/>
        <v>1-0-1</v>
      </c>
      <c r="Z37" s="201" t="str">
        <f t="shared" si="17"/>
        <v>2-0-0</v>
      </c>
      <c r="AA37" s="201" t="str">
        <f>COUNTIF(AA21:AA36,"Fav")&amp;"-"&amp;COUNTIF(AA21:AA36,"Dog")</f>
        <v>2-1</v>
      </c>
      <c r="AB37" s="201" t="str">
        <f>COUNTIF(AB21:AB36,"Fav")&amp;"-"&amp;COUNTIF(AB21:AB36,"Dog")</f>
        <v>3-0</v>
      </c>
      <c r="AC37" s="201" t="str">
        <f>COUNTIF(AC21:AC36,"Fav")&amp;"-"&amp;COUNTIF(AC21:AC36,"Dog")</f>
        <v>1-0</v>
      </c>
      <c r="AD37" s="201" t="str">
        <f>COUNTIF(AD21:AD36,"Fav")&amp;"-"&amp;COUNTIF(AD21:AD36,"Dog")</f>
        <v>2-0</v>
      </c>
      <c r="AE37" s="201" t="str">
        <f>COUNTIF(AE21:AE36,"Fav")&amp;"-"&amp;COUNTIF(AE21:AE36,"Dog")</f>
        <v>2-0</v>
      </c>
    </row>
    <row r="38" spans="2:31" ht="15.75" customHeight="1" x14ac:dyDescent="0.25">
      <c r="O38" s="15" t="s">
        <v>114</v>
      </c>
      <c r="P38" s="202" t="str">
        <f>COUNTIF(P4:P36,"Fav")&amp;"-"&amp;COUNTIF(P4:P36,"Dog")&amp;"-"&amp;COUNTIF(P4:P36,"Push")</f>
        <v>14-16-2</v>
      </c>
      <c r="Q38" s="202" t="str">
        <f>COUNTIF(Q4:Q37,"Over")&amp;"-"&amp;COUNTIF(Q4:Q37,"Under")&amp;"-"&amp;COUNTIF(Q4:Q36,"Push")</f>
        <v>13-19-0</v>
      </c>
      <c r="R38" s="202" t="str">
        <f>COUNTIF(R4:R37,"yes")&amp;"-"&amp;COUNTIF(R4:R37,"no")</f>
        <v>8-24</v>
      </c>
      <c r="S38" s="201" t="str">
        <f>COUNTIF(S4:S37,"yes")&amp;"-"&amp;COUNTIF(S4:S37,"no")</f>
        <v>1-15</v>
      </c>
      <c r="T38" s="201" t="str">
        <f>COUNTIF(T4:T37,"yes")&amp;"-"&amp;COUNTIF(T4:T37,"no")</f>
        <v>2-30</v>
      </c>
      <c r="U38" s="202" t="str">
        <f t="shared" ref="U38:Z38" si="18">COUNTIF(U4:U37,"Fav")&amp;"-"&amp;COUNTIF(U4:U37,"Dog")&amp;"-"&amp;COUNTIF(U4:U37,"Push")</f>
        <v>10-9-1</v>
      </c>
      <c r="V38" s="202" t="str">
        <f t="shared" si="18"/>
        <v>2-2-0</v>
      </c>
      <c r="W38" s="202" t="str">
        <f t="shared" si="18"/>
        <v>2-2-0</v>
      </c>
      <c r="X38" s="202" t="str">
        <f t="shared" si="18"/>
        <v>1-3-0</v>
      </c>
      <c r="Y38" s="202" t="str">
        <f t="shared" si="18"/>
        <v>2-1-1</v>
      </c>
      <c r="Z38" s="202" t="str">
        <f t="shared" si="18"/>
        <v>3-1-0</v>
      </c>
      <c r="AA38" s="202" t="str">
        <f>COUNTIF(AA4:AA37,"Fav")&amp;"-"&amp;COUNTIF(AA4:AA37,"Dog")</f>
        <v>3-1</v>
      </c>
      <c r="AB38" s="202" t="str">
        <f>COUNTIF(AB4:AB37,"Fav")&amp;"-"&amp;COUNTIF(AB4:AB37,"Dog")</f>
        <v>3-1</v>
      </c>
      <c r="AC38" s="202" t="str">
        <f>COUNTIF(AC4:AC37,"Fav")&amp;"-"&amp;COUNTIF(AC4:AC37,"Dog")</f>
        <v>3-1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</row>
    <row r="39" spans="2:31" x14ac:dyDescent="0.25">
      <c r="U39" s="14"/>
      <c r="V39" s="14"/>
      <c r="W39" s="14"/>
      <c r="X39" s="14"/>
      <c r="Y39" s="14"/>
      <c r="Z39" s="14"/>
    </row>
    <row r="40" spans="2:31" ht="25.5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7</v>
      </c>
      <c r="C42" s="220" t="s">
        <v>82</v>
      </c>
      <c r="D42" s="45"/>
      <c r="E42" s="266">
        <v>3</v>
      </c>
      <c r="F42" s="267">
        <v>68.5</v>
      </c>
      <c r="G42" s="224">
        <f t="shared" ref="G42:G57" si="19">17-B42</f>
        <v>10</v>
      </c>
      <c r="H42" s="220" t="s">
        <v>12</v>
      </c>
      <c r="I42" s="52"/>
      <c r="J42" s="214" t="s">
        <v>146</v>
      </c>
      <c r="K42" s="215">
        <v>0.38541666666666669</v>
      </c>
      <c r="M42" s="90">
        <v>35</v>
      </c>
      <c r="N42" s="75" t="s">
        <v>73</v>
      </c>
      <c r="O42" s="90">
        <v>33</v>
      </c>
      <c r="P42" s="11" t="str">
        <f t="shared" ref="P42:P57" si="20">IF((M42-E42)&gt;O42,"Fav",IF(M42&lt;(O42+E42),"Dog","Push"))</f>
        <v>Dog</v>
      </c>
      <c r="Q42" s="11" t="str">
        <f t="shared" ref="Q42:Q57" si="21">IF((M42+O42)&gt;F42,"Over",IF((M42+O42)&lt;F42,"Under","Push"))</f>
        <v>Under</v>
      </c>
      <c r="R42" s="11" t="str">
        <f t="shared" ref="R42:R57" si="22">IF(AND(M42&gt;O42,M42-O42&lt;=E42),"yes","no")</f>
        <v>yes</v>
      </c>
      <c r="S42" s="11" t="str">
        <f>IF(E42&lt;4,R42,"")</f>
        <v>yes</v>
      </c>
      <c r="T42" s="11" t="str">
        <f>IF(AND((M42-O42)&gt;=(E42-1),(M42-O42)&lt;=(E42+1)),"yes", "no")</f>
        <v>yes</v>
      </c>
      <c r="U42" s="55" t="str">
        <f t="shared" ref="U42:U57" si="23">IF(B42&lt;6,P42,"")</f>
        <v/>
      </c>
      <c r="V42" s="77" t="str">
        <f t="shared" ref="V42:Z57" si="24">IF($B42=V$3,$P42,"")</f>
        <v/>
      </c>
      <c r="W42" s="78" t="str">
        <f t="shared" si="24"/>
        <v/>
      </c>
      <c r="X42" s="78" t="str">
        <f t="shared" si="24"/>
        <v/>
      </c>
      <c r="Y42" s="78" t="str">
        <f t="shared" si="24"/>
        <v/>
      </c>
      <c r="Z42" s="79" t="str">
        <f t="shared" si="24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/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6</v>
      </c>
      <c r="C43" s="152" t="s">
        <v>13</v>
      </c>
      <c r="D43" s="60"/>
      <c r="E43" s="276">
        <v>1.5</v>
      </c>
      <c r="F43" s="272">
        <v>55.5</v>
      </c>
      <c r="G43" s="225">
        <f t="shared" si="19"/>
        <v>11</v>
      </c>
      <c r="H43" s="152" t="s">
        <v>117</v>
      </c>
      <c r="I43" s="61"/>
      <c r="J43" s="125" t="s">
        <v>147</v>
      </c>
      <c r="K43" s="127">
        <v>0.3923611111111111</v>
      </c>
      <c r="M43" s="90">
        <v>28</v>
      </c>
      <c r="N43" s="75" t="s">
        <v>73</v>
      </c>
      <c r="O43" s="90">
        <v>22</v>
      </c>
      <c r="P43" s="11" t="str">
        <f t="shared" si="20"/>
        <v>Fav</v>
      </c>
      <c r="Q43" s="11" t="str">
        <f t="shared" si="21"/>
        <v>Under</v>
      </c>
      <c r="R43" s="11" t="str">
        <f t="shared" si="22"/>
        <v>no</v>
      </c>
      <c r="S43" s="11" t="str">
        <f t="shared" ref="S43:S57" si="25">IF(E43&lt;4,R43,"")</f>
        <v>no</v>
      </c>
      <c r="T43" s="11" t="str">
        <f t="shared" ref="T43:T57" si="26">IF(AND((M43-O43)&gt;=(E43-1),(M43-O43)&lt;=(E43+1)),"yes", "no")</f>
        <v>no</v>
      </c>
      <c r="U43" s="17" t="str">
        <f t="shared" si="23"/>
        <v/>
      </c>
      <c r="V43" s="81" t="str">
        <f t="shared" si="24"/>
        <v/>
      </c>
      <c r="W43" s="82" t="str">
        <f t="shared" si="24"/>
        <v/>
      </c>
      <c r="X43" s="82" t="str">
        <f t="shared" si="24"/>
        <v/>
      </c>
      <c r="Y43" s="82" t="str">
        <f t="shared" si="24"/>
        <v/>
      </c>
      <c r="Z43" s="83" t="str">
        <f t="shared" si="24"/>
        <v/>
      </c>
      <c r="AA43" s="81" t="str">
        <f t="shared" ref="AA43:AE57" si="27">IF($B43=AA$3,IF($M43=$O43,"Push",IF($M43&gt;$O43,"Fav","Dog")),"")</f>
        <v/>
      </c>
      <c r="AB43" s="82" t="str">
        <f t="shared" si="27"/>
        <v/>
      </c>
      <c r="AC43" s="82" t="str">
        <f t="shared" si="27"/>
        <v/>
      </c>
      <c r="AD43" s="82" t="str">
        <f t="shared" si="27"/>
        <v/>
      </c>
      <c r="AE43" s="83" t="str">
        <f t="shared" si="27"/>
        <v/>
      </c>
    </row>
    <row r="44" spans="2:31" ht="16.5" customHeight="1" x14ac:dyDescent="0.3">
      <c r="B44" s="223">
        <v>2</v>
      </c>
      <c r="C44" s="221" t="s">
        <v>63</v>
      </c>
      <c r="D44" s="46"/>
      <c r="E44" s="268">
        <v>9.5</v>
      </c>
      <c r="F44" s="269">
        <v>69</v>
      </c>
      <c r="G44" s="226">
        <f t="shared" si="19"/>
        <v>15</v>
      </c>
      <c r="H44" s="221" t="s">
        <v>148</v>
      </c>
      <c r="I44" s="53"/>
      <c r="J44" s="216" t="s">
        <v>149</v>
      </c>
      <c r="K44" s="217">
        <v>0.39583333333333331</v>
      </c>
      <c r="M44" s="90">
        <v>22</v>
      </c>
      <c r="N44" s="75" t="s">
        <v>73</v>
      </c>
      <c r="O44" s="90">
        <v>28</v>
      </c>
      <c r="P44" s="11" t="str">
        <f t="shared" si="20"/>
        <v>Dog</v>
      </c>
      <c r="Q44" s="11" t="str">
        <f t="shared" si="21"/>
        <v>Under</v>
      </c>
      <c r="R44" s="11" t="str">
        <f t="shared" si="22"/>
        <v>no</v>
      </c>
      <c r="S44" s="11" t="str">
        <f t="shared" si="25"/>
        <v/>
      </c>
      <c r="T44" s="11" t="str">
        <f t="shared" si="26"/>
        <v>no</v>
      </c>
      <c r="U44" s="17" t="str">
        <f t="shared" si="23"/>
        <v>Dog</v>
      </c>
      <c r="V44" s="81" t="str">
        <f t="shared" si="24"/>
        <v/>
      </c>
      <c r="W44" s="82" t="str">
        <f t="shared" si="24"/>
        <v/>
      </c>
      <c r="X44" s="82" t="str">
        <f t="shared" si="24"/>
        <v/>
      </c>
      <c r="Y44" s="82" t="str">
        <f t="shared" si="24"/>
        <v>Dog</v>
      </c>
      <c r="Z44" s="83" t="str">
        <f t="shared" si="24"/>
        <v/>
      </c>
      <c r="AA44" s="81" t="str">
        <f t="shared" si="27"/>
        <v/>
      </c>
      <c r="AB44" s="82" t="str">
        <f t="shared" si="27"/>
        <v/>
      </c>
      <c r="AC44" s="82" t="str">
        <f t="shared" si="27"/>
        <v/>
      </c>
      <c r="AD44" s="82" t="str">
        <f t="shared" si="27"/>
        <v>Dog</v>
      </c>
      <c r="AE44" s="83" t="str">
        <f t="shared" si="27"/>
        <v/>
      </c>
    </row>
    <row r="45" spans="2:31" ht="16.5" customHeight="1" x14ac:dyDescent="0.3">
      <c r="B45" s="144">
        <v>4</v>
      </c>
      <c r="C45" s="152" t="s">
        <v>85</v>
      </c>
      <c r="D45" s="60"/>
      <c r="E45" s="276">
        <v>1.5</v>
      </c>
      <c r="F45" s="272">
        <v>65.5</v>
      </c>
      <c r="G45" s="225">
        <f t="shared" si="19"/>
        <v>13</v>
      </c>
      <c r="H45" s="152" t="s">
        <v>78</v>
      </c>
      <c r="I45" s="61"/>
      <c r="J45" s="125" t="s">
        <v>43</v>
      </c>
      <c r="K45" s="127">
        <v>0.47916666666666669</v>
      </c>
      <c r="M45" s="90">
        <v>32</v>
      </c>
      <c r="N45" s="75" t="s">
        <v>73</v>
      </c>
      <c r="O45" s="90">
        <v>36</v>
      </c>
      <c r="P45" s="11" t="str">
        <f t="shared" si="20"/>
        <v>Dog</v>
      </c>
      <c r="Q45" s="11" t="str">
        <f t="shared" si="21"/>
        <v>Over</v>
      </c>
      <c r="R45" s="11" t="str">
        <f t="shared" si="22"/>
        <v>no</v>
      </c>
      <c r="S45" s="11" t="str">
        <f t="shared" si="25"/>
        <v>no</v>
      </c>
      <c r="T45" s="11" t="str">
        <f t="shared" si="26"/>
        <v>no</v>
      </c>
      <c r="U45" s="17" t="str">
        <f t="shared" si="23"/>
        <v>Dog</v>
      </c>
      <c r="V45" s="81" t="str">
        <f t="shared" si="24"/>
        <v/>
      </c>
      <c r="W45" s="82" t="str">
        <f t="shared" si="24"/>
        <v>Dog</v>
      </c>
      <c r="X45" s="82" t="str">
        <f t="shared" si="24"/>
        <v/>
      </c>
      <c r="Y45" s="82" t="str">
        <f t="shared" si="24"/>
        <v/>
      </c>
      <c r="Z45" s="83" t="str">
        <f t="shared" si="24"/>
        <v/>
      </c>
      <c r="AA45" s="81" t="str">
        <f t="shared" si="27"/>
        <v/>
      </c>
      <c r="AB45" s="82" t="str">
        <f t="shared" si="27"/>
        <v>Dog</v>
      </c>
      <c r="AC45" s="82" t="str">
        <f t="shared" si="27"/>
        <v/>
      </c>
      <c r="AD45" s="82" t="str">
        <f t="shared" si="27"/>
        <v/>
      </c>
      <c r="AE45" s="83" t="str">
        <f t="shared" si="27"/>
        <v/>
      </c>
    </row>
    <row r="46" spans="2:31" ht="16.5" customHeight="1" x14ac:dyDescent="0.3">
      <c r="B46" s="223">
        <v>2</v>
      </c>
      <c r="C46" s="221" t="s">
        <v>14</v>
      </c>
      <c r="D46" s="46"/>
      <c r="E46" s="268">
        <v>8.5</v>
      </c>
      <c r="F46" s="269">
        <v>69.5</v>
      </c>
      <c r="G46" s="226">
        <f t="shared" si="19"/>
        <v>15</v>
      </c>
      <c r="H46" s="221" t="s">
        <v>150</v>
      </c>
      <c r="I46" s="53"/>
      <c r="J46" s="216" t="s">
        <v>146</v>
      </c>
      <c r="K46" s="217">
        <v>0.49305555555555558</v>
      </c>
      <c r="M46" s="90">
        <v>41</v>
      </c>
      <c r="N46" s="75" t="s">
        <v>73</v>
      </c>
      <c r="O46" s="90">
        <v>25</v>
      </c>
      <c r="P46" s="11" t="str">
        <f t="shared" si="20"/>
        <v>Fav</v>
      </c>
      <c r="Q46" s="11" t="str">
        <f t="shared" si="21"/>
        <v>Under</v>
      </c>
      <c r="R46" s="11" t="str">
        <f t="shared" si="22"/>
        <v>no</v>
      </c>
      <c r="S46" s="11" t="str">
        <f t="shared" si="25"/>
        <v/>
      </c>
      <c r="T46" s="11" t="str">
        <f t="shared" si="26"/>
        <v>no</v>
      </c>
      <c r="U46" s="17" t="str">
        <f t="shared" si="23"/>
        <v>Fav</v>
      </c>
      <c r="V46" s="81" t="str">
        <f t="shared" si="24"/>
        <v/>
      </c>
      <c r="W46" s="82" t="str">
        <f t="shared" si="24"/>
        <v/>
      </c>
      <c r="X46" s="82" t="str">
        <f t="shared" si="24"/>
        <v/>
      </c>
      <c r="Y46" s="82" t="str">
        <f t="shared" si="24"/>
        <v>Fav</v>
      </c>
      <c r="Z46" s="83" t="str">
        <f t="shared" si="24"/>
        <v/>
      </c>
      <c r="AA46" s="81" t="str">
        <f t="shared" si="27"/>
        <v/>
      </c>
      <c r="AB46" s="82" t="str">
        <f t="shared" si="27"/>
        <v/>
      </c>
      <c r="AC46" s="82" t="str">
        <f t="shared" si="27"/>
        <v/>
      </c>
      <c r="AD46" s="82" t="str">
        <f t="shared" si="27"/>
        <v>Fav</v>
      </c>
      <c r="AE46" s="83" t="str">
        <f t="shared" si="27"/>
        <v/>
      </c>
    </row>
    <row r="47" spans="2:31" ht="16.5" customHeight="1" x14ac:dyDescent="0.3">
      <c r="B47" s="144">
        <v>3</v>
      </c>
      <c r="C47" s="152" t="s">
        <v>89</v>
      </c>
      <c r="D47" s="60"/>
      <c r="E47" s="276">
        <v>5.5</v>
      </c>
      <c r="F47" s="272">
        <v>70.5</v>
      </c>
      <c r="G47" s="225">
        <f t="shared" si="19"/>
        <v>14</v>
      </c>
      <c r="H47" s="152" t="s">
        <v>151</v>
      </c>
      <c r="I47" s="61"/>
      <c r="J47" s="125" t="s">
        <v>147</v>
      </c>
      <c r="K47" s="127">
        <v>0.49652777777777773</v>
      </c>
      <c r="M47" s="90">
        <v>30</v>
      </c>
      <c r="N47" s="75" t="s">
        <v>73</v>
      </c>
      <c r="O47" s="90">
        <v>31</v>
      </c>
      <c r="P47" s="11" t="str">
        <f t="shared" si="20"/>
        <v>Dog</v>
      </c>
      <c r="Q47" s="11" t="str">
        <f t="shared" si="21"/>
        <v>Under</v>
      </c>
      <c r="R47" s="11" t="str">
        <f t="shared" si="22"/>
        <v>no</v>
      </c>
      <c r="S47" s="11" t="str">
        <f t="shared" si="25"/>
        <v/>
      </c>
      <c r="T47" s="11" t="str">
        <f t="shared" si="26"/>
        <v>no</v>
      </c>
      <c r="U47" s="17" t="str">
        <f t="shared" si="23"/>
        <v>Dog</v>
      </c>
      <c r="V47" s="81" t="str">
        <f t="shared" si="24"/>
        <v/>
      </c>
      <c r="W47" s="82" t="str">
        <f t="shared" si="24"/>
        <v/>
      </c>
      <c r="X47" s="82" t="str">
        <f t="shared" si="24"/>
        <v>Dog</v>
      </c>
      <c r="Y47" s="82" t="str">
        <f t="shared" si="24"/>
        <v/>
      </c>
      <c r="Z47" s="83" t="str">
        <f t="shared" si="24"/>
        <v/>
      </c>
      <c r="AA47" s="81" t="str">
        <f t="shared" si="27"/>
        <v/>
      </c>
      <c r="AB47" s="82" t="str">
        <f t="shared" si="27"/>
        <v/>
      </c>
      <c r="AC47" s="82" t="str">
        <f t="shared" si="27"/>
        <v>Dog</v>
      </c>
      <c r="AD47" s="82" t="str">
        <f t="shared" si="27"/>
        <v/>
      </c>
      <c r="AE47" s="83" t="str">
        <f t="shared" si="27"/>
        <v/>
      </c>
    </row>
    <row r="48" spans="2:31" ht="16.5" customHeight="1" x14ac:dyDescent="0.3">
      <c r="B48" s="223">
        <v>7</v>
      </c>
      <c r="C48" s="221" t="s">
        <v>123</v>
      </c>
      <c r="D48" s="46"/>
      <c r="E48" s="268">
        <v>0.5</v>
      </c>
      <c r="F48" s="269">
        <v>62.5</v>
      </c>
      <c r="G48" s="226">
        <f t="shared" si="19"/>
        <v>10</v>
      </c>
      <c r="H48" s="221" t="s">
        <v>70</v>
      </c>
      <c r="I48" s="53"/>
      <c r="J48" s="216" t="s">
        <v>149</v>
      </c>
      <c r="K48" s="217">
        <v>0.5</v>
      </c>
      <c r="M48" s="90">
        <v>36</v>
      </c>
      <c r="N48" s="75" t="s">
        <v>73</v>
      </c>
      <c r="O48" s="90">
        <v>36</v>
      </c>
      <c r="P48" s="11" t="str">
        <f t="shared" si="20"/>
        <v>Dog</v>
      </c>
      <c r="Q48" s="11" t="str">
        <f t="shared" si="21"/>
        <v>Over</v>
      </c>
      <c r="R48" s="11" t="str">
        <f t="shared" si="22"/>
        <v>no</v>
      </c>
      <c r="S48" s="11" t="str">
        <f t="shared" si="25"/>
        <v>no</v>
      </c>
      <c r="T48" s="11" t="str">
        <f t="shared" si="26"/>
        <v>yes</v>
      </c>
      <c r="U48" s="17" t="str">
        <f t="shared" si="23"/>
        <v/>
      </c>
      <c r="V48" s="81" t="str">
        <f t="shared" si="24"/>
        <v/>
      </c>
      <c r="W48" s="82" t="str">
        <f t="shared" si="24"/>
        <v/>
      </c>
      <c r="X48" s="82" t="str">
        <f t="shared" si="24"/>
        <v/>
      </c>
      <c r="Y48" s="82" t="str">
        <f t="shared" si="24"/>
        <v/>
      </c>
      <c r="Z48" s="83" t="str">
        <f t="shared" si="24"/>
        <v/>
      </c>
      <c r="AA48" s="81" t="str">
        <f t="shared" si="27"/>
        <v/>
      </c>
      <c r="AB48" s="82" t="str">
        <f t="shared" si="27"/>
        <v/>
      </c>
      <c r="AC48" s="82" t="str">
        <f t="shared" si="27"/>
        <v/>
      </c>
      <c r="AD48" s="82" t="str">
        <f t="shared" si="27"/>
        <v/>
      </c>
      <c r="AE48" s="83" t="str">
        <f t="shared" si="27"/>
        <v/>
      </c>
    </row>
    <row r="49" spans="2:31" ht="16.5" customHeight="1" x14ac:dyDescent="0.3">
      <c r="B49" s="144">
        <v>5</v>
      </c>
      <c r="C49" s="152" t="s">
        <v>38</v>
      </c>
      <c r="D49" s="60"/>
      <c r="E49" s="276">
        <v>1</v>
      </c>
      <c r="F49" s="272">
        <v>59.5</v>
      </c>
      <c r="G49" s="225">
        <f t="shared" si="19"/>
        <v>12</v>
      </c>
      <c r="H49" s="152" t="s">
        <v>152</v>
      </c>
      <c r="I49" s="61"/>
      <c r="J49" s="125" t="s">
        <v>43</v>
      </c>
      <c r="K49" s="127">
        <v>0.57986111111111105</v>
      </c>
      <c r="M49" s="90">
        <v>27</v>
      </c>
      <c r="N49" s="75" t="s">
        <v>73</v>
      </c>
      <c r="O49" s="90">
        <v>33</v>
      </c>
      <c r="P49" s="11" t="str">
        <f t="shared" si="20"/>
        <v>Dog</v>
      </c>
      <c r="Q49" s="11" t="str">
        <f t="shared" si="21"/>
        <v>Over</v>
      </c>
      <c r="R49" s="11" t="str">
        <f t="shared" si="22"/>
        <v>no</v>
      </c>
      <c r="S49" s="11" t="str">
        <f t="shared" si="25"/>
        <v>no</v>
      </c>
      <c r="T49" s="11" t="str">
        <f t="shared" si="26"/>
        <v>no</v>
      </c>
      <c r="U49" s="17" t="str">
        <f t="shared" si="23"/>
        <v>Dog</v>
      </c>
      <c r="V49" s="81" t="str">
        <f t="shared" si="24"/>
        <v>Dog</v>
      </c>
      <c r="W49" s="82" t="str">
        <f t="shared" si="24"/>
        <v/>
      </c>
      <c r="X49" s="82" t="str">
        <f t="shared" si="24"/>
        <v/>
      </c>
      <c r="Y49" s="82" t="str">
        <f t="shared" si="24"/>
        <v/>
      </c>
      <c r="Z49" s="83" t="str">
        <f t="shared" si="24"/>
        <v/>
      </c>
      <c r="AA49" s="81" t="str">
        <f t="shared" si="27"/>
        <v>Dog</v>
      </c>
      <c r="AB49" s="82" t="str">
        <f t="shared" si="27"/>
        <v/>
      </c>
      <c r="AC49" s="82" t="str">
        <f t="shared" si="27"/>
        <v/>
      </c>
      <c r="AD49" s="82" t="str">
        <f t="shared" si="27"/>
        <v/>
      </c>
      <c r="AE49" s="83" t="str">
        <f t="shared" si="27"/>
        <v/>
      </c>
    </row>
    <row r="50" spans="2:31" ht="16.5" customHeight="1" x14ac:dyDescent="0.3">
      <c r="B50" s="223">
        <v>8</v>
      </c>
      <c r="C50" s="221" t="s">
        <v>15</v>
      </c>
      <c r="D50" s="46"/>
      <c r="E50" s="268">
        <v>0</v>
      </c>
      <c r="F50" s="269">
        <v>52.5</v>
      </c>
      <c r="G50" s="226">
        <f t="shared" si="19"/>
        <v>9</v>
      </c>
      <c r="H50" s="221" t="s">
        <v>153</v>
      </c>
      <c r="I50" s="53"/>
      <c r="J50" s="216" t="s">
        <v>146</v>
      </c>
      <c r="K50" s="217">
        <v>0.67361111111111116</v>
      </c>
      <c r="M50" s="90">
        <v>36</v>
      </c>
      <c r="N50" s="75" t="s">
        <v>73</v>
      </c>
      <c r="O50" s="90">
        <v>35</v>
      </c>
      <c r="P50" s="11" t="str">
        <f t="shared" si="20"/>
        <v>Fav</v>
      </c>
      <c r="Q50" s="11" t="str">
        <f t="shared" si="21"/>
        <v>Over</v>
      </c>
      <c r="R50" s="11" t="str">
        <f t="shared" si="22"/>
        <v>no</v>
      </c>
      <c r="S50" s="11" t="str">
        <f t="shared" si="25"/>
        <v>no</v>
      </c>
      <c r="T50" s="11" t="str">
        <f t="shared" si="26"/>
        <v>yes</v>
      </c>
      <c r="U50" s="17" t="str">
        <f t="shared" si="23"/>
        <v/>
      </c>
      <c r="V50" s="81" t="str">
        <f t="shared" si="24"/>
        <v/>
      </c>
      <c r="W50" s="82" t="str">
        <f t="shared" si="24"/>
        <v/>
      </c>
      <c r="X50" s="82" t="str">
        <f t="shared" si="24"/>
        <v/>
      </c>
      <c r="Y50" s="82" t="str">
        <f t="shared" si="24"/>
        <v/>
      </c>
      <c r="Z50" s="83" t="str">
        <f t="shared" si="24"/>
        <v/>
      </c>
      <c r="AA50" s="81" t="str">
        <f t="shared" si="27"/>
        <v/>
      </c>
      <c r="AB50" s="82" t="str">
        <f t="shared" si="27"/>
        <v/>
      </c>
      <c r="AC50" s="82" t="str">
        <f t="shared" si="27"/>
        <v/>
      </c>
      <c r="AD50" s="82" t="str">
        <f t="shared" si="27"/>
        <v/>
      </c>
      <c r="AE50" s="83" t="str">
        <f t="shared" si="27"/>
        <v/>
      </c>
    </row>
    <row r="51" spans="2:31" ht="16.5" customHeight="1" x14ac:dyDescent="0.3">
      <c r="B51" s="144">
        <v>1</v>
      </c>
      <c r="C51" s="152" t="s">
        <v>86</v>
      </c>
      <c r="D51" s="60"/>
      <c r="E51" s="276">
        <v>9</v>
      </c>
      <c r="F51" s="272">
        <v>63</v>
      </c>
      <c r="G51" s="225">
        <f t="shared" si="19"/>
        <v>16</v>
      </c>
      <c r="H51" s="152" t="s">
        <v>247</v>
      </c>
      <c r="I51" s="61"/>
      <c r="J51" s="125" t="s">
        <v>147</v>
      </c>
      <c r="K51" s="127">
        <v>0.67708333333333337</v>
      </c>
      <c r="M51" s="90">
        <v>54</v>
      </c>
      <c r="N51" s="75" t="s">
        <v>73</v>
      </c>
      <c r="O51" s="90">
        <v>26</v>
      </c>
      <c r="P51" s="11" t="str">
        <f t="shared" si="20"/>
        <v>Fav</v>
      </c>
      <c r="Q51" s="11" t="str">
        <f t="shared" si="21"/>
        <v>Over</v>
      </c>
      <c r="R51" s="11" t="str">
        <f t="shared" si="22"/>
        <v>no</v>
      </c>
      <c r="S51" s="11" t="str">
        <f t="shared" si="25"/>
        <v/>
      </c>
      <c r="T51" s="11" t="str">
        <f t="shared" si="26"/>
        <v>no</v>
      </c>
      <c r="U51" s="17" t="str">
        <f t="shared" si="23"/>
        <v>Fav</v>
      </c>
      <c r="V51" s="81" t="str">
        <f t="shared" si="24"/>
        <v/>
      </c>
      <c r="W51" s="82" t="str">
        <f t="shared" si="24"/>
        <v/>
      </c>
      <c r="X51" s="82" t="str">
        <f t="shared" si="24"/>
        <v/>
      </c>
      <c r="Y51" s="82" t="str">
        <f t="shared" si="24"/>
        <v/>
      </c>
      <c r="Z51" s="83" t="str">
        <f t="shared" si="24"/>
        <v>Fav</v>
      </c>
      <c r="AA51" s="81" t="str">
        <f t="shared" si="27"/>
        <v/>
      </c>
      <c r="AB51" s="82" t="str">
        <f t="shared" si="27"/>
        <v/>
      </c>
      <c r="AC51" s="82" t="str">
        <f t="shared" si="27"/>
        <v/>
      </c>
      <c r="AD51" s="82" t="str">
        <f t="shared" si="27"/>
        <v/>
      </c>
      <c r="AE51" s="83" t="str">
        <f t="shared" si="27"/>
        <v>Fav</v>
      </c>
    </row>
    <row r="52" spans="2:31" ht="16.5" customHeight="1" x14ac:dyDescent="0.3">
      <c r="B52" s="223">
        <v>6</v>
      </c>
      <c r="C52" s="221" t="s">
        <v>7</v>
      </c>
      <c r="D52" s="46"/>
      <c r="E52" s="268">
        <v>1</v>
      </c>
      <c r="F52" s="269">
        <v>65.5</v>
      </c>
      <c r="G52" s="226">
        <f t="shared" si="19"/>
        <v>11</v>
      </c>
      <c r="H52" s="221" t="s">
        <v>142</v>
      </c>
      <c r="I52" s="53"/>
      <c r="J52" s="216" t="s">
        <v>43</v>
      </c>
      <c r="K52" s="217">
        <v>0.68055555555555547</v>
      </c>
      <c r="M52" s="90">
        <v>43</v>
      </c>
      <c r="N52" s="75" t="s">
        <v>73</v>
      </c>
      <c r="O52" s="90">
        <v>42</v>
      </c>
      <c r="P52" s="11" t="str">
        <f t="shared" si="20"/>
        <v>Push</v>
      </c>
      <c r="Q52" s="11" t="str">
        <f t="shared" si="21"/>
        <v>Over</v>
      </c>
      <c r="R52" s="11" t="str">
        <f t="shared" si="22"/>
        <v>yes</v>
      </c>
      <c r="S52" s="11" t="str">
        <f t="shared" si="25"/>
        <v>yes</v>
      </c>
      <c r="T52" s="11" t="str">
        <f t="shared" si="26"/>
        <v>yes</v>
      </c>
      <c r="U52" s="17" t="str">
        <f t="shared" si="23"/>
        <v/>
      </c>
      <c r="V52" s="81" t="str">
        <f t="shared" si="24"/>
        <v/>
      </c>
      <c r="W52" s="82" t="str">
        <f t="shared" si="24"/>
        <v/>
      </c>
      <c r="X52" s="82" t="str">
        <f t="shared" si="24"/>
        <v/>
      </c>
      <c r="Y52" s="82" t="str">
        <f t="shared" si="24"/>
        <v/>
      </c>
      <c r="Z52" s="83" t="str">
        <f t="shared" si="24"/>
        <v/>
      </c>
      <c r="AA52" s="81" t="str">
        <f t="shared" si="27"/>
        <v/>
      </c>
      <c r="AB52" s="82" t="str">
        <f t="shared" si="27"/>
        <v/>
      </c>
      <c r="AC52" s="82" t="str">
        <f t="shared" si="27"/>
        <v/>
      </c>
      <c r="AD52" s="82" t="str">
        <f t="shared" si="27"/>
        <v/>
      </c>
      <c r="AE52" s="83" t="str">
        <f t="shared" si="27"/>
        <v/>
      </c>
    </row>
    <row r="53" spans="2:31" ht="16.5" customHeight="1" x14ac:dyDescent="0.3">
      <c r="B53" s="144">
        <v>3</v>
      </c>
      <c r="C53" s="152" t="s">
        <v>16</v>
      </c>
      <c r="D53" s="60"/>
      <c r="E53" s="276">
        <v>7.5</v>
      </c>
      <c r="F53" s="272">
        <v>65</v>
      </c>
      <c r="G53" s="225">
        <f t="shared" si="19"/>
        <v>14</v>
      </c>
      <c r="H53" s="152" t="s">
        <v>107</v>
      </c>
      <c r="I53" s="61"/>
      <c r="J53" s="125" t="s">
        <v>149</v>
      </c>
      <c r="K53" s="127">
        <v>0.68402777777777779</v>
      </c>
      <c r="M53" s="90">
        <v>36</v>
      </c>
      <c r="N53" s="75" t="s">
        <v>73</v>
      </c>
      <c r="O53" s="90">
        <v>48</v>
      </c>
      <c r="P53" s="11" t="str">
        <f t="shared" si="20"/>
        <v>Dog</v>
      </c>
      <c r="Q53" s="11" t="str">
        <f t="shared" si="21"/>
        <v>Over</v>
      </c>
      <c r="R53" s="11" t="str">
        <f t="shared" si="22"/>
        <v>no</v>
      </c>
      <c r="S53" s="11" t="str">
        <f t="shared" si="25"/>
        <v/>
      </c>
      <c r="T53" s="11" t="str">
        <f t="shared" si="26"/>
        <v>no</v>
      </c>
      <c r="U53" s="17" t="str">
        <f t="shared" si="23"/>
        <v>Dog</v>
      </c>
      <c r="V53" s="81" t="str">
        <f t="shared" si="24"/>
        <v/>
      </c>
      <c r="W53" s="82" t="str">
        <f t="shared" si="24"/>
        <v/>
      </c>
      <c r="X53" s="82" t="str">
        <f t="shared" si="24"/>
        <v>Dog</v>
      </c>
      <c r="Y53" s="82" t="str">
        <f t="shared" si="24"/>
        <v/>
      </c>
      <c r="Z53" s="83" t="str">
        <f t="shared" si="24"/>
        <v/>
      </c>
      <c r="AA53" s="81" t="str">
        <f t="shared" si="27"/>
        <v/>
      </c>
      <c r="AB53" s="82" t="str">
        <f t="shared" si="27"/>
        <v/>
      </c>
      <c r="AC53" s="82" t="str">
        <f t="shared" si="27"/>
        <v>Dog</v>
      </c>
      <c r="AD53" s="82" t="str">
        <f t="shared" si="27"/>
        <v/>
      </c>
      <c r="AE53" s="83" t="str">
        <f t="shared" si="27"/>
        <v/>
      </c>
    </row>
    <row r="54" spans="2:31" ht="16.5" customHeight="1" x14ac:dyDescent="0.3">
      <c r="B54" s="223">
        <v>1</v>
      </c>
      <c r="C54" s="221" t="s">
        <v>5</v>
      </c>
      <c r="D54" s="46"/>
      <c r="E54" s="268">
        <v>14.5</v>
      </c>
      <c r="F54" s="269">
        <v>68.5</v>
      </c>
      <c r="G54" s="226">
        <f t="shared" si="19"/>
        <v>16</v>
      </c>
      <c r="H54" s="221" t="s">
        <v>106</v>
      </c>
      <c r="I54" s="53"/>
      <c r="J54" s="216" t="s">
        <v>146</v>
      </c>
      <c r="K54" s="217">
        <v>0.77083333333333337</v>
      </c>
      <c r="M54" s="90">
        <v>35</v>
      </c>
      <c r="N54" s="75" t="s">
        <v>73</v>
      </c>
      <c r="O54" s="90">
        <v>29</v>
      </c>
      <c r="P54" s="11" t="str">
        <f t="shared" si="20"/>
        <v>Dog</v>
      </c>
      <c r="Q54" s="11" t="str">
        <f t="shared" si="21"/>
        <v>Under</v>
      </c>
      <c r="R54" s="11" t="str">
        <f t="shared" si="22"/>
        <v>yes</v>
      </c>
      <c r="S54" s="11" t="str">
        <f t="shared" si="25"/>
        <v/>
      </c>
      <c r="T54" s="11" t="str">
        <f t="shared" si="26"/>
        <v>no</v>
      </c>
      <c r="U54" s="17" t="str">
        <f t="shared" si="23"/>
        <v>Dog</v>
      </c>
      <c r="V54" s="81" t="str">
        <f t="shared" si="24"/>
        <v/>
      </c>
      <c r="W54" s="82" t="str">
        <f t="shared" si="24"/>
        <v/>
      </c>
      <c r="X54" s="82" t="str">
        <f t="shared" si="24"/>
        <v/>
      </c>
      <c r="Y54" s="82" t="str">
        <f t="shared" si="24"/>
        <v/>
      </c>
      <c r="Z54" s="83" t="str">
        <f t="shared" si="24"/>
        <v>Dog</v>
      </c>
      <c r="AA54" s="81" t="str">
        <f t="shared" si="27"/>
        <v/>
      </c>
      <c r="AB54" s="82" t="str">
        <f t="shared" si="27"/>
        <v/>
      </c>
      <c r="AC54" s="82" t="str">
        <f t="shared" si="27"/>
        <v/>
      </c>
      <c r="AD54" s="82" t="str">
        <f t="shared" si="27"/>
        <v/>
      </c>
      <c r="AE54" s="83" t="str">
        <f t="shared" si="27"/>
        <v>Fav</v>
      </c>
    </row>
    <row r="55" spans="2:31" ht="16.5" customHeight="1" x14ac:dyDescent="0.3">
      <c r="B55" s="144">
        <v>8</v>
      </c>
      <c r="C55" s="152" t="s">
        <v>93</v>
      </c>
      <c r="D55" s="60"/>
      <c r="E55" s="276">
        <v>3</v>
      </c>
      <c r="F55" s="272">
        <v>68.5</v>
      </c>
      <c r="G55" s="225">
        <f t="shared" si="19"/>
        <v>9</v>
      </c>
      <c r="H55" s="152" t="s">
        <v>155</v>
      </c>
      <c r="I55" s="61"/>
      <c r="J55" s="125" t="s">
        <v>147</v>
      </c>
      <c r="K55" s="127">
        <v>0.78125</v>
      </c>
      <c r="M55" s="90">
        <v>38</v>
      </c>
      <c r="N55" s="75" t="s">
        <v>73</v>
      </c>
      <c r="O55" s="90">
        <v>37</v>
      </c>
      <c r="P55" s="11" t="str">
        <f t="shared" si="20"/>
        <v>Dog</v>
      </c>
      <c r="Q55" s="11" t="str">
        <f t="shared" si="21"/>
        <v>Over</v>
      </c>
      <c r="R55" s="11" t="str">
        <f t="shared" si="22"/>
        <v>yes</v>
      </c>
      <c r="S55" s="11" t="str">
        <f t="shared" si="25"/>
        <v>yes</v>
      </c>
      <c r="T55" s="11" t="str">
        <f t="shared" si="26"/>
        <v>no</v>
      </c>
      <c r="U55" s="17" t="str">
        <f t="shared" si="23"/>
        <v/>
      </c>
      <c r="V55" s="81" t="str">
        <f t="shared" si="24"/>
        <v/>
      </c>
      <c r="W55" s="82" t="str">
        <f t="shared" si="24"/>
        <v/>
      </c>
      <c r="X55" s="82" t="str">
        <f t="shared" si="24"/>
        <v/>
      </c>
      <c r="Y55" s="82" t="str">
        <f t="shared" si="24"/>
        <v/>
      </c>
      <c r="Z55" s="83" t="str">
        <f t="shared" si="24"/>
        <v/>
      </c>
      <c r="AA55" s="81" t="str">
        <f t="shared" si="27"/>
        <v/>
      </c>
      <c r="AB55" s="82" t="str">
        <f t="shared" si="27"/>
        <v/>
      </c>
      <c r="AC55" s="82" t="str">
        <f t="shared" si="27"/>
        <v/>
      </c>
      <c r="AD55" s="82" t="str">
        <f t="shared" si="27"/>
        <v/>
      </c>
      <c r="AE55" s="83" t="str">
        <f t="shared" si="27"/>
        <v/>
      </c>
    </row>
    <row r="56" spans="2:31" ht="16.5" customHeight="1" x14ac:dyDescent="0.3">
      <c r="B56" s="223">
        <v>3</v>
      </c>
      <c r="C56" s="221" t="s">
        <v>27</v>
      </c>
      <c r="D56" s="46"/>
      <c r="E56" s="268">
        <v>4.5</v>
      </c>
      <c r="F56" s="269">
        <v>62.5</v>
      </c>
      <c r="G56" s="226">
        <f t="shared" si="19"/>
        <v>14</v>
      </c>
      <c r="H56" s="221" t="s">
        <v>26</v>
      </c>
      <c r="I56" s="53"/>
      <c r="J56" s="216" t="s">
        <v>43</v>
      </c>
      <c r="K56" s="217">
        <v>0.78472222222222221</v>
      </c>
      <c r="M56" s="90">
        <v>28</v>
      </c>
      <c r="N56" s="75" t="s">
        <v>73</v>
      </c>
      <c r="O56" s="90">
        <v>29</v>
      </c>
      <c r="P56" s="11" t="str">
        <f t="shared" si="20"/>
        <v>Dog</v>
      </c>
      <c r="Q56" s="11" t="str">
        <f t="shared" si="21"/>
        <v>Under</v>
      </c>
      <c r="R56" s="11" t="str">
        <f t="shared" si="22"/>
        <v>no</v>
      </c>
      <c r="S56" s="11" t="str">
        <f t="shared" si="25"/>
        <v/>
      </c>
      <c r="T56" s="11" t="str">
        <f t="shared" si="26"/>
        <v>no</v>
      </c>
      <c r="U56" s="17" t="str">
        <f t="shared" si="23"/>
        <v>Dog</v>
      </c>
      <c r="V56" s="81" t="str">
        <f t="shared" si="24"/>
        <v/>
      </c>
      <c r="W56" s="82" t="str">
        <f t="shared" si="24"/>
        <v/>
      </c>
      <c r="X56" s="82" t="str">
        <f t="shared" si="24"/>
        <v>Dog</v>
      </c>
      <c r="Y56" s="82" t="str">
        <f t="shared" si="24"/>
        <v/>
      </c>
      <c r="Z56" s="83" t="str">
        <f t="shared" si="24"/>
        <v/>
      </c>
      <c r="AA56" s="81" t="str">
        <f t="shared" si="27"/>
        <v/>
      </c>
      <c r="AB56" s="82" t="str">
        <f t="shared" si="27"/>
        <v/>
      </c>
      <c r="AC56" s="82" t="str">
        <f t="shared" si="27"/>
        <v>Dog</v>
      </c>
      <c r="AD56" s="82" t="str">
        <f t="shared" si="27"/>
        <v/>
      </c>
      <c r="AE56" s="83" t="str">
        <f t="shared" si="27"/>
        <v/>
      </c>
    </row>
    <row r="57" spans="2:31" ht="16.5" customHeight="1" x14ac:dyDescent="0.3">
      <c r="B57" s="146">
        <v>6</v>
      </c>
      <c r="C57" s="154" t="s">
        <v>132</v>
      </c>
      <c r="D57" s="64"/>
      <c r="E57" s="277">
        <v>1.5</v>
      </c>
      <c r="F57" s="274">
        <v>59</v>
      </c>
      <c r="G57" s="227">
        <f t="shared" si="19"/>
        <v>11</v>
      </c>
      <c r="H57" s="154" t="s">
        <v>17</v>
      </c>
      <c r="I57" s="65"/>
      <c r="J57" s="126" t="s">
        <v>149</v>
      </c>
      <c r="K57" s="128">
        <v>0.78819444444444453</v>
      </c>
      <c r="M57" s="90">
        <v>34</v>
      </c>
      <c r="N57" s="75" t="s">
        <v>73</v>
      </c>
      <c r="O57" s="90">
        <v>26</v>
      </c>
      <c r="P57" s="11" t="str">
        <f t="shared" si="20"/>
        <v>Fav</v>
      </c>
      <c r="Q57" s="11" t="str">
        <f t="shared" si="21"/>
        <v>Over</v>
      </c>
      <c r="R57" s="11" t="str">
        <f t="shared" si="22"/>
        <v>no</v>
      </c>
      <c r="S57" s="11" t="str">
        <f t="shared" si="25"/>
        <v>no</v>
      </c>
      <c r="T57" s="11" t="str">
        <f t="shared" si="26"/>
        <v>no</v>
      </c>
      <c r="U57" s="69" t="str">
        <f t="shared" si="23"/>
        <v/>
      </c>
      <c r="V57" s="85" t="str">
        <f t="shared" si="24"/>
        <v/>
      </c>
      <c r="W57" s="86" t="str">
        <f t="shared" si="24"/>
        <v/>
      </c>
      <c r="X57" s="86" t="str">
        <f t="shared" si="24"/>
        <v/>
      </c>
      <c r="Y57" s="86" t="str">
        <f t="shared" si="24"/>
        <v/>
      </c>
      <c r="Z57" s="87" t="str">
        <f t="shared" si="24"/>
        <v/>
      </c>
      <c r="AA57" s="85" t="str">
        <f t="shared" si="27"/>
        <v/>
      </c>
      <c r="AB57" s="86" t="str">
        <f t="shared" si="27"/>
        <v/>
      </c>
      <c r="AC57" s="86" t="str">
        <f t="shared" si="27"/>
        <v/>
      </c>
      <c r="AD57" s="86" t="str">
        <f t="shared" si="27"/>
        <v/>
      </c>
      <c r="AE57" s="87" t="str">
        <f t="shared" si="27"/>
        <v/>
      </c>
    </row>
    <row r="58" spans="2:31" ht="25.5" x14ac:dyDescent="0.35">
      <c r="B58" s="413" t="s">
        <v>359</v>
      </c>
      <c r="C58" s="455"/>
      <c r="D58" s="455"/>
      <c r="E58" s="455"/>
      <c r="F58" s="455"/>
      <c r="G58" s="455"/>
      <c r="H58" s="455"/>
      <c r="I58" s="455"/>
      <c r="J58" s="455"/>
      <c r="K58" s="457"/>
      <c r="P58" s="201" t="str">
        <f>COUNTIF(P42:P57,"Fav")&amp;"-"&amp;COUNTIF(P42:P57,"Dog")&amp;"-"&amp;COUNTIF(P42:P57,"Push")</f>
        <v>5-10-1</v>
      </c>
      <c r="Q58" s="201" t="str">
        <f>COUNTIF(Q42:Q57,"Over")&amp;"-"&amp;COUNTIF(Q42:Q57,"Under")&amp;"-"&amp;COUNTIF(Q42:Q57,"Push")</f>
        <v>9-7-0</v>
      </c>
      <c r="R58" s="201" t="str">
        <f>COUNTIF(R42:R57,"yes")&amp;"-"&amp;COUNTIF(R42:R57,"no")</f>
        <v>4-12</v>
      </c>
      <c r="S58" s="201" t="str">
        <f>COUNTIF(S42:S57,"yes")&amp;"-"&amp;COUNTIF(S42:S57,"no")</f>
        <v>3-6</v>
      </c>
      <c r="T58" s="201" t="str">
        <f>COUNTIF(T42:T57,"yes")&amp;"-"&amp;COUNTIF(T42:T57,"no")</f>
        <v>4-12</v>
      </c>
      <c r="U58" s="201" t="str">
        <f>COUNTIF(U42:U57,"Fav")&amp;"-"&amp;COUNTIF(U42:U57,"Dog")&amp;"-"&amp;COUNTIF(U42:U57,"Push")</f>
        <v>2-7-0</v>
      </c>
      <c r="V58" s="201" t="str">
        <f>COUNTIF(V42:V57,"Fav")&amp;"-"&amp;COUNTIF(V42:V57,"Dog")&amp;"-"&amp;COUNTIF(V42:V57,"Push")</f>
        <v>0-1-0</v>
      </c>
      <c r="W58" s="201" t="str">
        <f t="shared" ref="W58:AE58" si="28">COUNTIF(W42:W57,"Fav")&amp;"-"&amp;COUNTIF(W42:W57,"Dog")&amp;"-"&amp;COUNTIF(W42:W57,"Push")</f>
        <v>0-1-0</v>
      </c>
      <c r="X58" s="201" t="str">
        <f t="shared" si="28"/>
        <v>0-3-0</v>
      </c>
      <c r="Y58" s="201" t="str">
        <f t="shared" si="28"/>
        <v>1-1-0</v>
      </c>
      <c r="Z58" s="201" t="str">
        <f t="shared" si="28"/>
        <v>1-1-0</v>
      </c>
      <c r="AA58" s="201" t="str">
        <f t="shared" si="28"/>
        <v>0-1-0</v>
      </c>
      <c r="AB58" s="201" t="str">
        <f t="shared" si="28"/>
        <v>0-1-0</v>
      </c>
      <c r="AC58" s="201" t="str">
        <f t="shared" si="28"/>
        <v>0-3-0</v>
      </c>
      <c r="AD58" s="201" t="str">
        <f t="shared" si="28"/>
        <v>1-1-0</v>
      </c>
      <c r="AE58" s="201" t="str">
        <f t="shared" si="28"/>
        <v>2-0-0</v>
      </c>
    </row>
    <row r="59" spans="2:31" ht="16.5" customHeight="1" x14ac:dyDescent="0.3">
      <c r="B59" s="222">
        <v>2</v>
      </c>
      <c r="C59" s="220" t="s">
        <v>88</v>
      </c>
      <c r="D59" s="45"/>
      <c r="E59" s="266">
        <v>9.5</v>
      </c>
      <c r="F59" s="267">
        <v>64</v>
      </c>
      <c r="G59" s="224">
        <f t="shared" ref="G59:G74" si="29">17-B59</f>
        <v>15</v>
      </c>
      <c r="H59" s="220" t="s">
        <v>156</v>
      </c>
      <c r="I59" s="52"/>
      <c r="J59" s="214" t="s">
        <v>157</v>
      </c>
      <c r="K59" s="215">
        <v>0.38541666666666669</v>
      </c>
      <c r="M59" s="90">
        <v>38</v>
      </c>
      <c r="N59" s="75" t="s">
        <v>73</v>
      </c>
      <c r="O59" s="90">
        <v>27</v>
      </c>
      <c r="P59" s="11" t="str">
        <f t="shared" ref="P59:P74" si="30">IF((M59-E59)&gt;O59,"Fav",IF(M59&lt;(O59+E59),"Dog","Push"))</f>
        <v>Fav</v>
      </c>
      <c r="Q59" s="11" t="str">
        <f t="shared" ref="Q59:Q74" si="31">IF((M59+O59)&gt;F59,"Over",IF((M59+O59)&lt;F59,"Under","Push"))</f>
        <v>Over</v>
      </c>
      <c r="R59" s="11" t="str">
        <f t="shared" ref="R59:R74" si="32">IF(AND(M59&gt;O59,M59-O59&lt;=E59),"yes","no")</f>
        <v>no</v>
      </c>
      <c r="S59" s="11" t="str">
        <f>IF(E59&lt;4,R59,"")</f>
        <v/>
      </c>
      <c r="T59" s="11" t="str">
        <f>IF(AND((M59-O59)&gt;=(E59-1),(M59-O59)&lt;=(E59+1)),"yes", "no")</f>
        <v>no</v>
      </c>
      <c r="U59" s="55" t="str">
        <f t="shared" ref="U59:U74" si="33">IF(B59&lt;6,P59,"")</f>
        <v>Fav</v>
      </c>
      <c r="V59" s="77" t="str">
        <f t="shared" ref="V59:Z74" si="34">IF($B59=V$3,$P59,"")</f>
        <v/>
      </c>
      <c r="W59" s="78" t="str">
        <f t="shared" si="34"/>
        <v/>
      </c>
      <c r="X59" s="78" t="str">
        <f t="shared" si="34"/>
        <v/>
      </c>
      <c r="Y59" s="78" t="str">
        <f t="shared" si="34"/>
        <v>Fav</v>
      </c>
      <c r="Z59" s="79" t="str">
        <f t="shared" si="34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/>
      </c>
      <c r="AD59" s="78" t="str">
        <f>IF($B59=AD$3,IF($M59=$O59,"Push",IF($M59&gt;$O59,"Fav","Dog")),"")</f>
        <v>Fav</v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6</v>
      </c>
      <c r="C60" s="152" t="s">
        <v>110</v>
      </c>
      <c r="D60" s="60"/>
      <c r="E60" s="276">
        <v>0.5</v>
      </c>
      <c r="F60" s="272">
        <v>66.5</v>
      </c>
      <c r="G60" s="225">
        <f t="shared" si="29"/>
        <v>11</v>
      </c>
      <c r="H60" s="152" t="s">
        <v>67</v>
      </c>
      <c r="I60" s="61"/>
      <c r="J60" s="125" t="s">
        <v>158</v>
      </c>
      <c r="K60" s="127">
        <v>0.3923611111111111</v>
      </c>
      <c r="M60" s="90">
        <v>26</v>
      </c>
      <c r="N60" s="75" t="s">
        <v>73</v>
      </c>
      <c r="O60" s="90">
        <v>26</v>
      </c>
      <c r="P60" s="11" t="str">
        <f t="shared" si="30"/>
        <v>Dog</v>
      </c>
      <c r="Q60" s="11" t="str">
        <f t="shared" si="31"/>
        <v>Under</v>
      </c>
      <c r="R60" s="11" t="str">
        <f t="shared" si="32"/>
        <v>no</v>
      </c>
      <c r="S60" s="11" t="str">
        <f t="shared" ref="S60:S74" si="35">IF(E60&lt;4,R60,"")</f>
        <v>no</v>
      </c>
      <c r="T60" s="11" t="str">
        <f t="shared" ref="T60:T74" si="36">IF(AND((M60-O60)&gt;=(E60-1),(M60-O60)&lt;=(E60+1)),"yes", "no")</f>
        <v>yes</v>
      </c>
      <c r="U60" s="17" t="str">
        <f t="shared" si="33"/>
        <v/>
      </c>
      <c r="V60" s="81" t="str">
        <f t="shared" si="34"/>
        <v/>
      </c>
      <c r="W60" s="82" t="str">
        <f t="shared" si="34"/>
        <v/>
      </c>
      <c r="X60" s="82" t="str">
        <f t="shared" si="34"/>
        <v/>
      </c>
      <c r="Y60" s="82" t="str">
        <f t="shared" si="34"/>
        <v/>
      </c>
      <c r="Z60" s="83" t="str">
        <f t="shared" si="34"/>
        <v/>
      </c>
      <c r="AA60" s="81" t="str">
        <f t="shared" ref="AA60:AE74" si="37">IF($B60=AA$3,IF($M60=$O60,"Push",IF($M60&gt;$O60,"Fav","Dog")),"")</f>
        <v/>
      </c>
      <c r="AB60" s="82" t="str">
        <f t="shared" si="37"/>
        <v/>
      </c>
      <c r="AC60" s="82" t="str">
        <f t="shared" si="37"/>
        <v/>
      </c>
      <c r="AD60" s="82" t="str">
        <f t="shared" si="37"/>
        <v/>
      </c>
      <c r="AE60" s="83" t="str">
        <f t="shared" si="37"/>
        <v/>
      </c>
    </row>
    <row r="61" spans="2:31" ht="16.5" customHeight="1" x14ac:dyDescent="0.3">
      <c r="B61" s="223">
        <v>5</v>
      </c>
      <c r="C61" s="221" t="s">
        <v>3</v>
      </c>
      <c r="D61" s="46"/>
      <c r="E61" s="268">
        <v>1.5</v>
      </c>
      <c r="F61" s="269">
        <v>56.5</v>
      </c>
      <c r="G61" s="226">
        <f t="shared" si="29"/>
        <v>12</v>
      </c>
      <c r="H61" s="221" t="s">
        <v>159</v>
      </c>
      <c r="I61" s="53"/>
      <c r="J61" s="216" t="s">
        <v>160</v>
      </c>
      <c r="K61" s="217">
        <v>0.39583333333333331</v>
      </c>
      <c r="M61" s="90">
        <v>29</v>
      </c>
      <c r="N61" s="75" t="s">
        <v>73</v>
      </c>
      <c r="O61" s="90">
        <v>37</v>
      </c>
      <c r="P61" s="11" t="str">
        <f t="shared" si="30"/>
        <v>Dog</v>
      </c>
      <c r="Q61" s="11" t="str">
        <f t="shared" si="31"/>
        <v>Over</v>
      </c>
      <c r="R61" s="11" t="str">
        <f t="shared" si="32"/>
        <v>no</v>
      </c>
      <c r="S61" s="11" t="str">
        <f t="shared" si="35"/>
        <v>no</v>
      </c>
      <c r="T61" s="11" t="str">
        <f t="shared" si="36"/>
        <v>no</v>
      </c>
      <c r="U61" s="17" t="str">
        <f t="shared" si="33"/>
        <v>Dog</v>
      </c>
      <c r="V61" s="81" t="str">
        <f t="shared" si="34"/>
        <v>Dog</v>
      </c>
      <c r="W61" s="82" t="str">
        <f t="shared" si="34"/>
        <v/>
      </c>
      <c r="X61" s="82" t="str">
        <f t="shared" si="34"/>
        <v/>
      </c>
      <c r="Y61" s="82" t="str">
        <f t="shared" si="34"/>
        <v/>
      </c>
      <c r="Z61" s="83" t="str">
        <f t="shared" si="34"/>
        <v/>
      </c>
      <c r="AA61" s="81" t="str">
        <f t="shared" si="37"/>
        <v>Dog</v>
      </c>
      <c r="AB61" s="82" t="str">
        <f t="shared" si="37"/>
        <v/>
      </c>
      <c r="AC61" s="82" t="str">
        <f t="shared" si="37"/>
        <v/>
      </c>
      <c r="AD61" s="82" t="str">
        <f t="shared" si="37"/>
        <v/>
      </c>
      <c r="AE61" s="83" t="str">
        <f t="shared" si="37"/>
        <v/>
      </c>
    </row>
    <row r="62" spans="2:31" ht="16.5" customHeight="1" x14ac:dyDescent="0.3">
      <c r="B62" s="144">
        <v>4</v>
      </c>
      <c r="C62" s="152" t="s">
        <v>108</v>
      </c>
      <c r="D62" s="60"/>
      <c r="E62" s="276">
        <v>2.5</v>
      </c>
      <c r="F62" s="272">
        <v>61</v>
      </c>
      <c r="G62" s="225">
        <f t="shared" si="29"/>
        <v>13</v>
      </c>
      <c r="H62" s="152" t="s">
        <v>161</v>
      </c>
      <c r="I62" s="61"/>
      <c r="J62" s="125" t="s">
        <v>162</v>
      </c>
      <c r="K62" s="127">
        <v>0.47916666666666669</v>
      </c>
      <c r="M62" s="90">
        <v>29</v>
      </c>
      <c r="N62" s="75" t="s">
        <v>73</v>
      </c>
      <c r="O62" s="90">
        <v>32</v>
      </c>
      <c r="P62" s="11" t="str">
        <f t="shared" si="30"/>
        <v>Dog</v>
      </c>
      <c r="Q62" s="11" t="str">
        <f t="shared" si="31"/>
        <v>Push</v>
      </c>
      <c r="R62" s="11" t="str">
        <f t="shared" si="32"/>
        <v>no</v>
      </c>
      <c r="S62" s="11" t="str">
        <f t="shared" si="35"/>
        <v>no</v>
      </c>
      <c r="T62" s="11" t="str">
        <f t="shared" si="36"/>
        <v>no</v>
      </c>
      <c r="U62" s="17" t="str">
        <f t="shared" si="33"/>
        <v>Dog</v>
      </c>
      <c r="V62" s="81" t="str">
        <f t="shared" si="34"/>
        <v/>
      </c>
      <c r="W62" s="82" t="str">
        <f t="shared" si="34"/>
        <v>Dog</v>
      </c>
      <c r="X62" s="82" t="str">
        <f t="shared" si="34"/>
        <v/>
      </c>
      <c r="Y62" s="82" t="str">
        <f t="shared" si="34"/>
        <v/>
      </c>
      <c r="Z62" s="83" t="str">
        <f t="shared" si="34"/>
        <v/>
      </c>
      <c r="AA62" s="81" t="str">
        <f t="shared" si="37"/>
        <v/>
      </c>
      <c r="AB62" s="82" t="str">
        <f t="shared" si="37"/>
        <v>Dog</v>
      </c>
      <c r="AC62" s="82" t="str">
        <f t="shared" si="37"/>
        <v/>
      </c>
      <c r="AD62" s="82" t="str">
        <f t="shared" si="37"/>
        <v/>
      </c>
      <c r="AE62" s="83" t="str">
        <f t="shared" si="37"/>
        <v/>
      </c>
    </row>
    <row r="63" spans="2:31" ht="16.5" customHeight="1" x14ac:dyDescent="0.3">
      <c r="B63" s="223">
        <v>7</v>
      </c>
      <c r="C63" s="221" t="s">
        <v>115</v>
      </c>
      <c r="D63" s="46"/>
      <c r="E63" s="268">
        <v>1</v>
      </c>
      <c r="F63" s="269">
        <v>66</v>
      </c>
      <c r="G63" s="226">
        <f t="shared" si="29"/>
        <v>10</v>
      </c>
      <c r="H63" s="221" t="s">
        <v>6</v>
      </c>
      <c r="I63" s="53"/>
      <c r="J63" s="216" t="s">
        <v>157</v>
      </c>
      <c r="K63" s="217">
        <v>0.48958333333333331</v>
      </c>
      <c r="M63" s="90">
        <v>39</v>
      </c>
      <c r="N63" s="75" t="s">
        <v>73</v>
      </c>
      <c r="O63" s="90">
        <v>39</v>
      </c>
      <c r="P63" s="11" t="str">
        <f t="shared" si="30"/>
        <v>Dog</v>
      </c>
      <c r="Q63" s="11" t="str">
        <f t="shared" si="31"/>
        <v>Over</v>
      </c>
      <c r="R63" s="11" t="str">
        <f t="shared" si="32"/>
        <v>no</v>
      </c>
      <c r="S63" s="11" t="str">
        <f t="shared" si="35"/>
        <v>no</v>
      </c>
      <c r="T63" s="11" t="str">
        <f t="shared" si="36"/>
        <v>yes</v>
      </c>
      <c r="U63" s="17" t="str">
        <f t="shared" si="33"/>
        <v/>
      </c>
      <c r="V63" s="81" t="str">
        <f t="shared" si="34"/>
        <v/>
      </c>
      <c r="W63" s="82" t="str">
        <f t="shared" si="34"/>
        <v/>
      </c>
      <c r="X63" s="82" t="str">
        <f t="shared" si="34"/>
        <v/>
      </c>
      <c r="Y63" s="82" t="str">
        <f t="shared" si="34"/>
        <v/>
      </c>
      <c r="Z63" s="83" t="str">
        <f t="shared" si="34"/>
        <v/>
      </c>
      <c r="AA63" s="81" t="str">
        <f t="shared" si="37"/>
        <v/>
      </c>
      <c r="AB63" s="82" t="str">
        <f t="shared" si="37"/>
        <v/>
      </c>
      <c r="AC63" s="82" t="str">
        <f t="shared" si="37"/>
        <v/>
      </c>
      <c r="AD63" s="82" t="str">
        <f t="shared" si="37"/>
        <v/>
      </c>
      <c r="AE63" s="83" t="str">
        <f t="shared" si="37"/>
        <v/>
      </c>
    </row>
    <row r="64" spans="2:31" ht="16.5" customHeight="1" x14ac:dyDescent="0.3">
      <c r="B64" s="144">
        <v>3</v>
      </c>
      <c r="C64" s="152" t="s">
        <v>4</v>
      </c>
      <c r="D64" s="60"/>
      <c r="E64" s="276">
        <v>5.5</v>
      </c>
      <c r="F64" s="272">
        <v>62.5</v>
      </c>
      <c r="G64" s="225">
        <f t="shared" si="29"/>
        <v>14</v>
      </c>
      <c r="H64" s="152" t="s">
        <v>130</v>
      </c>
      <c r="I64" s="61"/>
      <c r="J64" s="125" t="s">
        <v>158</v>
      </c>
      <c r="K64" s="127">
        <v>0.49652777777777773</v>
      </c>
      <c r="M64" s="90">
        <v>39</v>
      </c>
      <c r="N64" s="75" t="s">
        <v>73</v>
      </c>
      <c r="O64" s="90">
        <v>26</v>
      </c>
      <c r="P64" s="11" t="str">
        <f t="shared" si="30"/>
        <v>Fav</v>
      </c>
      <c r="Q64" s="11" t="str">
        <f t="shared" si="31"/>
        <v>Over</v>
      </c>
      <c r="R64" s="11" t="str">
        <f t="shared" si="32"/>
        <v>no</v>
      </c>
      <c r="S64" s="11" t="str">
        <f t="shared" si="35"/>
        <v/>
      </c>
      <c r="T64" s="11" t="str">
        <f t="shared" si="36"/>
        <v>no</v>
      </c>
      <c r="U64" s="17" t="str">
        <f t="shared" si="33"/>
        <v>Fav</v>
      </c>
      <c r="V64" s="81" t="str">
        <f t="shared" si="34"/>
        <v/>
      </c>
      <c r="W64" s="82" t="str">
        <f t="shared" si="34"/>
        <v/>
      </c>
      <c r="X64" s="82" t="str">
        <f t="shared" si="34"/>
        <v>Fav</v>
      </c>
      <c r="Y64" s="82" t="str">
        <f t="shared" si="34"/>
        <v/>
      </c>
      <c r="Z64" s="83" t="str">
        <f t="shared" si="34"/>
        <v/>
      </c>
      <c r="AA64" s="81" t="str">
        <f t="shared" si="37"/>
        <v/>
      </c>
      <c r="AB64" s="82" t="str">
        <f t="shared" si="37"/>
        <v/>
      </c>
      <c r="AC64" s="82" t="str">
        <f t="shared" si="37"/>
        <v>Fav</v>
      </c>
      <c r="AD64" s="82" t="str">
        <f t="shared" si="37"/>
        <v/>
      </c>
      <c r="AE64" s="83" t="str">
        <f t="shared" si="37"/>
        <v/>
      </c>
    </row>
    <row r="65" spans="2:31" ht="16.5" customHeight="1" x14ac:dyDescent="0.3">
      <c r="B65" s="223">
        <v>4</v>
      </c>
      <c r="C65" s="221" t="s">
        <v>8</v>
      </c>
      <c r="D65" s="46"/>
      <c r="E65" s="268">
        <v>6</v>
      </c>
      <c r="F65" s="269">
        <v>52</v>
      </c>
      <c r="G65" s="226">
        <f t="shared" si="29"/>
        <v>13</v>
      </c>
      <c r="H65" s="221" t="s">
        <v>126</v>
      </c>
      <c r="I65" s="53"/>
      <c r="J65" s="216" t="s">
        <v>160</v>
      </c>
      <c r="K65" s="217">
        <v>0.5</v>
      </c>
      <c r="M65" s="90">
        <v>27</v>
      </c>
      <c r="N65" s="75" t="s">
        <v>73</v>
      </c>
      <c r="O65" s="90">
        <v>19</v>
      </c>
      <c r="P65" s="11" t="str">
        <f t="shared" si="30"/>
        <v>Fav</v>
      </c>
      <c r="Q65" s="11" t="str">
        <f t="shared" si="31"/>
        <v>Under</v>
      </c>
      <c r="R65" s="11" t="str">
        <f t="shared" si="32"/>
        <v>no</v>
      </c>
      <c r="S65" s="11" t="str">
        <f t="shared" si="35"/>
        <v/>
      </c>
      <c r="T65" s="11" t="str">
        <f t="shared" si="36"/>
        <v>no</v>
      </c>
      <c r="U65" s="17" t="str">
        <f t="shared" si="33"/>
        <v>Fav</v>
      </c>
      <c r="V65" s="81" t="str">
        <f t="shared" si="34"/>
        <v/>
      </c>
      <c r="W65" s="82" t="str">
        <f t="shared" si="34"/>
        <v>Fav</v>
      </c>
      <c r="X65" s="82" t="str">
        <f t="shared" si="34"/>
        <v/>
      </c>
      <c r="Y65" s="82" t="str">
        <f t="shared" si="34"/>
        <v/>
      </c>
      <c r="Z65" s="83" t="str">
        <f t="shared" si="34"/>
        <v/>
      </c>
      <c r="AA65" s="81" t="str">
        <f t="shared" si="37"/>
        <v/>
      </c>
      <c r="AB65" s="82" t="str">
        <f t="shared" si="37"/>
        <v>Fav</v>
      </c>
      <c r="AC65" s="82" t="str">
        <f t="shared" si="37"/>
        <v/>
      </c>
      <c r="AD65" s="82" t="str">
        <f t="shared" si="37"/>
        <v/>
      </c>
      <c r="AE65" s="83" t="str">
        <f t="shared" si="37"/>
        <v/>
      </c>
    </row>
    <row r="66" spans="2:31" ht="16.5" customHeight="1" x14ac:dyDescent="0.3">
      <c r="B66" s="144">
        <v>5</v>
      </c>
      <c r="C66" s="152" t="s">
        <v>138</v>
      </c>
      <c r="D66" s="60"/>
      <c r="E66" s="276">
        <v>1.5</v>
      </c>
      <c r="F66" s="272">
        <v>57.5</v>
      </c>
      <c r="G66" s="225">
        <f t="shared" si="29"/>
        <v>12</v>
      </c>
      <c r="H66" s="152" t="s">
        <v>129</v>
      </c>
      <c r="I66" s="61"/>
      <c r="J66" s="125" t="s">
        <v>162</v>
      </c>
      <c r="K66" s="127">
        <v>0.57986111111111105</v>
      </c>
      <c r="M66" s="90">
        <v>42</v>
      </c>
      <c r="N66" s="75" t="s">
        <v>73</v>
      </c>
      <c r="O66" s="90">
        <v>29</v>
      </c>
      <c r="P66" s="11" t="str">
        <f t="shared" si="30"/>
        <v>Fav</v>
      </c>
      <c r="Q66" s="11" t="str">
        <f t="shared" si="31"/>
        <v>Over</v>
      </c>
      <c r="R66" s="11" t="str">
        <f t="shared" si="32"/>
        <v>no</v>
      </c>
      <c r="S66" s="11" t="str">
        <f t="shared" si="35"/>
        <v>no</v>
      </c>
      <c r="T66" s="11" t="str">
        <f t="shared" si="36"/>
        <v>no</v>
      </c>
      <c r="U66" s="17" t="str">
        <f t="shared" si="33"/>
        <v>Fav</v>
      </c>
      <c r="V66" s="81" t="str">
        <f t="shared" si="34"/>
        <v>Fav</v>
      </c>
      <c r="W66" s="82" t="str">
        <f t="shared" si="34"/>
        <v/>
      </c>
      <c r="X66" s="82" t="str">
        <f t="shared" si="34"/>
        <v/>
      </c>
      <c r="Y66" s="82" t="str">
        <f t="shared" si="34"/>
        <v/>
      </c>
      <c r="Z66" s="83" t="str">
        <f t="shared" si="34"/>
        <v/>
      </c>
      <c r="AA66" s="81" t="str">
        <f t="shared" si="37"/>
        <v>Fav</v>
      </c>
      <c r="AB66" s="82" t="str">
        <f t="shared" si="37"/>
        <v/>
      </c>
      <c r="AC66" s="82" t="str">
        <f t="shared" si="37"/>
        <v/>
      </c>
      <c r="AD66" s="82" t="str">
        <f t="shared" si="37"/>
        <v/>
      </c>
      <c r="AE66" s="83" t="str">
        <f t="shared" si="37"/>
        <v/>
      </c>
    </row>
    <row r="67" spans="2:31" ht="16.5" customHeight="1" x14ac:dyDescent="0.3">
      <c r="B67" s="223">
        <v>9</v>
      </c>
      <c r="C67" s="221" t="s">
        <v>139</v>
      </c>
      <c r="D67" s="46"/>
      <c r="E67" s="268">
        <v>0.5</v>
      </c>
      <c r="F67" s="269">
        <v>61</v>
      </c>
      <c r="G67" s="226">
        <f t="shared" si="29"/>
        <v>8</v>
      </c>
      <c r="H67" s="221" t="s">
        <v>1</v>
      </c>
      <c r="I67" s="53"/>
      <c r="J67" s="216" t="s">
        <v>157</v>
      </c>
      <c r="K67" s="217">
        <v>0.67361111111111116</v>
      </c>
      <c r="M67" s="90">
        <v>19</v>
      </c>
      <c r="N67" s="75" t="s">
        <v>73</v>
      </c>
      <c r="O67" s="90">
        <v>35</v>
      </c>
      <c r="P67" s="11" t="str">
        <f t="shared" si="30"/>
        <v>Dog</v>
      </c>
      <c r="Q67" s="11" t="str">
        <f t="shared" si="31"/>
        <v>Under</v>
      </c>
      <c r="R67" s="11" t="str">
        <f t="shared" si="32"/>
        <v>no</v>
      </c>
      <c r="S67" s="11" t="str">
        <f t="shared" si="35"/>
        <v>no</v>
      </c>
      <c r="T67" s="11" t="str">
        <f t="shared" si="36"/>
        <v>no</v>
      </c>
      <c r="U67" s="17" t="str">
        <f t="shared" si="33"/>
        <v/>
      </c>
      <c r="V67" s="81" t="str">
        <f t="shared" si="34"/>
        <v/>
      </c>
      <c r="W67" s="82" t="str">
        <f t="shared" si="34"/>
        <v/>
      </c>
      <c r="X67" s="82" t="str">
        <f t="shared" si="34"/>
        <v/>
      </c>
      <c r="Y67" s="82" t="str">
        <f t="shared" si="34"/>
        <v/>
      </c>
      <c r="Z67" s="83" t="str">
        <f t="shared" si="34"/>
        <v/>
      </c>
      <c r="AA67" s="81" t="str">
        <f t="shared" si="37"/>
        <v/>
      </c>
      <c r="AB67" s="82" t="str">
        <f t="shared" si="37"/>
        <v/>
      </c>
      <c r="AC67" s="82" t="str">
        <f t="shared" si="37"/>
        <v/>
      </c>
      <c r="AD67" s="82" t="str">
        <f t="shared" si="37"/>
        <v/>
      </c>
      <c r="AE67" s="83" t="str">
        <f t="shared" si="37"/>
        <v/>
      </c>
    </row>
    <row r="68" spans="2:31" ht="16.5" customHeight="1" x14ac:dyDescent="0.3">
      <c r="B68" s="144">
        <v>7</v>
      </c>
      <c r="C68" s="152" t="s">
        <v>46</v>
      </c>
      <c r="D68" s="60"/>
      <c r="E68" s="276">
        <v>0.5</v>
      </c>
      <c r="F68" s="272">
        <v>63</v>
      </c>
      <c r="G68" s="225">
        <f t="shared" si="29"/>
        <v>10</v>
      </c>
      <c r="H68" s="152" t="s">
        <v>163</v>
      </c>
      <c r="I68" s="61"/>
      <c r="J68" s="125" t="s">
        <v>158</v>
      </c>
      <c r="K68" s="127">
        <v>0.67708333333333337</v>
      </c>
      <c r="M68" s="90">
        <v>36</v>
      </c>
      <c r="N68" s="75" t="s">
        <v>73</v>
      </c>
      <c r="O68" s="90">
        <v>31</v>
      </c>
      <c r="P68" s="11" t="str">
        <f t="shared" si="30"/>
        <v>Fav</v>
      </c>
      <c r="Q68" s="11" t="str">
        <f t="shared" si="31"/>
        <v>Over</v>
      </c>
      <c r="R68" s="11" t="str">
        <f t="shared" si="32"/>
        <v>no</v>
      </c>
      <c r="S68" s="11" t="str">
        <f t="shared" si="35"/>
        <v>no</v>
      </c>
      <c r="T68" s="11" t="str">
        <f t="shared" si="36"/>
        <v>no</v>
      </c>
      <c r="U68" s="17" t="str">
        <f t="shared" si="33"/>
        <v/>
      </c>
      <c r="V68" s="81" t="str">
        <f t="shared" si="34"/>
        <v/>
      </c>
      <c r="W68" s="82" t="str">
        <f t="shared" si="34"/>
        <v/>
      </c>
      <c r="X68" s="82" t="str">
        <f t="shared" si="34"/>
        <v/>
      </c>
      <c r="Y68" s="82" t="str">
        <f t="shared" si="34"/>
        <v/>
      </c>
      <c r="Z68" s="83" t="str">
        <f t="shared" si="34"/>
        <v/>
      </c>
      <c r="AA68" s="81" t="str">
        <f t="shared" si="37"/>
        <v/>
      </c>
      <c r="AB68" s="82" t="str">
        <f t="shared" si="37"/>
        <v/>
      </c>
      <c r="AC68" s="82" t="str">
        <f t="shared" si="37"/>
        <v/>
      </c>
      <c r="AD68" s="82" t="str">
        <f t="shared" si="37"/>
        <v/>
      </c>
      <c r="AE68" s="83" t="str">
        <f t="shared" si="37"/>
        <v/>
      </c>
    </row>
    <row r="69" spans="2:31" ht="16.5" customHeight="1" x14ac:dyDescent="0.3">
      <c r="B69" s="223">
        <v>5</v>
      </c>
      <c r="C69" s="221" t="s">
        <v>36</v>
      </c>
      <c r="D69" s="46"/>
      <c r="E69" s="268">
        <v>7</v>
      </c>
      <c r="F69" s="269">
        <v>71</v>
      </c>
      <c r="G69" s="226">
        <f t="shared" si="29"/>
        <v>12</v>
      </c>
      <c r="H69" s="221" t="s">
        <v>33</v>
      </c>
      <c r="I69" s="53"/>
      <c r="J69" s="216" t="s">
        <v>162</v>
      </c>
      <c r="K69" s="217">
        <v>0.68055555555555547</v>
      </c>
      <c r="M69" s="90">
        <v>42</v>
      </c>
      <c r="N69" s="75" t="s">
        <v>73</v>
      </c>
      <c r="O69" s="90">
        <v>29</v>
      </c>
      <c r="P69" s="11" t="str">
        <f t="shared" si="30"/>
        <v>Fav</v>
      </c>
      <c r="Q69" s="11" t="str">
        <f t="shared" si="31"/>
        <v>Push</v>
      </c>
      <c r="R69" s="11" t="str">
        <f t="shared" si="32"/>
        <v>no</v>
      </c>
      <c r="S69" s="11" t="str">
        <f t="shared" si="35"/>
        <v/>
      </c>
      <c r="T69" s="11" t="str">
        <f t="shared" si="36"/>
        <v>no</v>
      </c>
      <c r="U69" s="17" t="str">
        <f t="shared" si="33"/>
        <v>Fav</v>
      </c>
      <c r="V69" s="81" t="str">
        <f t="shared" si="34"/>
        <v>Fav</v>
      </c>
      <c r="W69" s="82" t="str">
        <f t="shared" si="34"/>
        <v/>
      </c>
      <c r="X69" s="82" t="str">
        <f t="shared" si="34"/>
        <v/>
      </c>
      <c r="Y69" s="82" t="str">
        <f t="shared" si="34"/>
        <v/>
      </c>
      <c r="Z69" s="83" t="str">
        <f t="shared" si="34"/>
        <v/>
      </c>
      <c r="AA69" s="81" t="str">
        <f t="shared" si="37"/>
        <v>Fav</v>
      </c>
      <c r="AB69" s="82" t="str">
        <f t="shared" si="37"/>
        <v/>
      </c>
      <c r="AC69" s="82" t="str">
        <f t="shared" si="37"/>
        <v/>
      </c>
      <c r="AD69" s="82" t="str">
        <f t="shared" si="37"/>
        <v/>
      </c>
      <c r="AE69" s="83" t="str">
        <f t="shared" si="37"/>
        <v/>
      </c>
    </row>
    <row r="70" spans="2:31" ht="16.5" customHeight="1" x14ac:dyDescent="0.3">
      <c r="B70" s="144">
        <v>1</v>
      </c>
      <c r="C70" s="152" t="s">
        <v>0</v>
      </c>
      <c r="D70" s="60"/>
      <c r="E70" s="276">
        <v>14.5</v>
      </c>
      <c r="F70" s="272">
        <v>58</v>
      </c>
      <c r="G70" s="225">
        <f t="shared" si="29"/>
        <v>16</v>
      </c>
      <c r="H70" s="152" t="s">
        <v>167</v>
      </c>
      <c r="I70" s="61"/>
      <c r="J70" s="125" t="s">
        <v>160</v>
      </c>
      <c r="K70" s="127">
        <v>0.68402777777777779</v>
      </c>
      <c r="M70" s="90">
        <v>39</v>
      </c>
      <c r="N70" s="75" t="s">
        <v>73</v>
      </c>
      <c r="O70" s="90">
        <v>20</v>
      </c>
      <c r="P70" s="11" t="str">
        <f t="shared" si="30"/>
        <v>Fav</v>
      </c>
      <c r="Q70" s="11" t="str">
        <f t="shared" si="31"/>
        <v>Over</v>
      </c>
      <c r="R70" s="11" t="str">
        <f t="shared" si="32"/>
        <v>no</v>
      </c>
      <c r="S70" s="11" t="str">
        <f t="shared" si="35"/>
        <v/>
      </c>
      <c r="T70" s="11" t="str">
        <f t="shared" si="36"/>
        <v>no</v>
      </c>
      <c r="U70" s="17" t="str">
        <f t="shared" si="33"/>
        <v>Fav</v>
      </c>
      <c r="V70" s="81" t="str">
        <f t="shared" si="34"/>
        <v/>
      </c>
      <c r="W70" s="82" t="str">
        <f t="shared" si="34"/>
        <v/>
      </c>
      <c r="X70" s="82" t="str">
        <f t="shared" si="34"/>
        <v/>
      </c>
      <c r="Y70" s="82" t="str">
        <f t="shared" si="34"/>
        <v/>
      </c>
      <c r="Z70" s="83" t="str">
        <f t="shared" si="34"/>
        <v>Fav</v>
      </c>
      <c r="AA70" s="81" t="str">
        <f t="shared" si="37"/>
        <v/>
      </c>
      <c r="AB70" s="82" t="str">
        <f t="shared" si="37"/>
        <v/>
      </c>
      <c r="AC70" s="82" t="str">
        <f t="shared" si="37"/>
        <v/>
      </c>
      <c r="AD70" s="82" t="str">
        <f t="shared" si="37"/>
        <v/>
      </c>
      <c r="AE70" s="83" t="str">
        <f t="shared" si="37"/>
        <v>Fav</v>
      </c>
    </row>
    <row r="71" spans="2:31" ht="16.5" customHeight="1" x14ac:dyDescent="0.3">
      <c r="B71" s="223">
        <v>1</v>
      </c>
      <c r="C71" s="221" t="s">
        <v>2</v>
      </c>
      <c r="D71" s="46"/>
      <c r="E71" s="268">
        <v>9</v>
      </c>
      <c r="F71" s="269">
        <v>67</v>
      </c>
      <c r="G71" s="226">
        <f t="shared" si="29"/>
        <v>16</v>
      </c>
      <c r="H71" s="221" t="s">
        <v>112</v>
      </c>
      <c r="I71" s="53"/>
      <c r="J71" s="216" t="s">
        <v>157</v>
      </c>
      <c r="K71" s="217">
        <v>0.77777777777777779</v>
      </c>
      <c r="M71" s="90">
        <v>37</v>
      </c>
      <c r="N71" s="75" t="s">
        <v>73</v>
      </c>
      <c r="O71" s="90">
        <v>25</v>
      </c>
      <c r="P71" s="11" t="str">
        <f t="shared" si="30"/>
        <v>Fav</v>
      </c>
      <c r="Q71" s="11" t="str">
        <f t="shared" si="31"/>
        <v>Under</v>
      </c>
      <c r="R71" s="11" t="str">
        <f t="shared" si="32"/>
        <v>no</v>
      </c>
      <c r="S71" s="11" t="str">
        <f t="shared" si="35"/>
        <v/>
      </c>
      <c r="T71" s="11" t="str">
        <f t="shared" si="36"/>
        <v>no</v>
      </c>
      <c r="U71" s="17" t="str">
        <f t="shared" si="33"/>
        <v>Fav</v>
      </c>
      <c r="V71" s="81" t="str">
        <f t="shared" si="34"/>
        <v/>
      </c>
      <c r="W71" s="82" t="str">
        <f t="shared" si="34"/>
        <v/>
      </c>
      <c r="X71" s="82" t="str">
        <f t="shared" si="34"/>
        <v/>
      </c>
      <c r="Y71" s="82" t="str">
        <f t="shared" si="34"/>
        <v/>
      </c>
      <c r="Z71" s="83" t="str">
        <f t="shared" si="34"/>
        <v>Fav</v>
      </c>
      <c r="AA71" s="81" t="str">
        <f t="shared" si="37"/>
        <v/>
      </c>
      <c r="AB71" s="82" t="str">
        <f t="shared" si="37"/>
        <v/>
      </c>
      <c r="AC71" s="82" t="str">
        <f t="shared" si="37"/>
        <v/>
      </c>
      <c r="AD71" s="82" t="str">
        <f t="shared" si="37"/>
        <v/>
      </c>
      <c r="AE71" s="83" t="str">
        <f t="shared" si="37"/>
        <v>Fav</v>
      </c>
    </row>
    <row r="72" spans="2:31" ht="16.5" customHeight="1" x14ac:dyDescent="0.3">
      <c r="B72" s="144">
        <v>2</v>
      </c>
      <c r="C72" s="152" t="s">
        <v>164</v>
      </c>
      <c r="D72" s="60"/>
      <c r="E72" s="276">
        <v>10</v>
      </c>
      <c r="F72" s="272">
        <v>60.5</v>
      </c>
      <c r="G72" s="225">
        <f t="shared" si="29"/>
        <v>15</v>
      </c>
      <c r="H72" s="152" t="s">
        <v>125</v>
      </c>
      <c r="I72" s="61"/>
      <c r="J72" s="125" t="s">
        <v>158</v>
      </c>
      <c r="K72" s="127">
        <v>0.78125</v>
      </c>
      <c r="M72" s="90">
        <v>30</v>
      </c>
      <c r="N72" s="75" t="s">
        <v>73</v>
      </c>
      <c r="O72" s="90">
        <v>17</v>
      </c>
      <c r="P72" s="11" t="str">
        <f t="shared" si="30"/>
        <v>Fav</v>
      </c>
      <c r="Q72" s="11" t="str">
        <f t="shared" si="31"/>
        <v>Under</v>
      </c>
      <c r="R72" s="11" t="str">
        <f t="shared" si="32"/>
        <v>no</v>
      </c>
      <c r="S72" s="11" t="str">
        <f t="shared" si="35"/>
        <v/>
      </c>
      <c r="T72" s="11" t="str">
        <f t="shared" si="36"/>
        <v>no</v>
      </c>
      <c r="U72" s="17" t="str">
        <f t="shared" si="33"/>
        <v>Fav</v>
      </c>
      <c r="V72" s="81" t="str">
        <f t="shared" si="34"/>
        <v/>
      </c>
      <c r="W72" s="82" t="str">
        <f t="shared" si="34"/>
        <v/>
      </c>
      <c r="X72" s="82" t="str">
        <f t="shared" si="34"/>
        <v/>
      </c>
      <c r="Y72" s="82" t="str">
        <f t="shared" si="34"/>
        <v>Fav</v>
      </c>
      <c r="Z72" s="83" t="str">
        <f t="shared" si="34"/>
        <v/>
      </c>
      <c r="AA72" s="81" t="str">
        <f t="shared" si="37"/>
        <v/>
      </c>
      <c r="AB72" s="82" t="str">
        <f t="shared" si="37"/>
        <v/>
      </c>
      <c r="AC72" s="82" t="str">
        <f t="shared" si="37"/>
        <v/>
      </c>
      <c r="AD72" s="82" t="str">
        <f t="shared" si="37"/>
        <v>Fav</v>
      </c>
      <c r="AE72" s="83" t="str">
        <f t="shared" si="37"/>
        <v/>
      </c>
    </row>
    <row r="73" spans="2:31" ht="16.5" customHeight="1" x14ac:dyDescent="0.3">
      <c r="B73" s="223">
        <v>4</v>
      </c>
      <c r="C73" s="221" t="s">
        <v>165</v>
      </c>
      <c r="D73" s="46"/>
      <c r="E73" s="268">
        <v>5.5</v>
      </c>
      <c r="F73" s="269">
        <v>74.5</v>
      </c>
      <c r="G73" s="226">
        <f t="shared" si="29"/>
        <v>13</v>
      </c>
      <c r="H73" s="221" t="s">
        <v>166</v>
      </c>
      <c r="I73" s="53"/>
      <c r="J73" s="216" t="s">
        <v>162</v>
      </c>
      <c r="K73" s="217">
        <v>0.78472222222222221</v>
      </c>
      <c r="M73" s="90">
        <v>39</v>
      </c>
      <c r="N73" s="75" t="s">
        <v>73</v>
      </c>
      <c r="O73" s="90">
        <v>37</v>
      </c>
      <c r="P73" s="11" t="str">
        <f t="shared" si="30"/>
        <v>Dog</v>
      </c>
      <c r="Q73" s="11" t="str">
        <f t="shared" si="31"/>
        <v>Over</v>
      </c>
      <c r="R73" s="11" t="str">
        <f t="shared" si="32"/>
        <v>yes</v>
      </c>
      <c r="S73" s="11" t="str">
        <f t="shared" si="35"/>
        <v/>
      </c>
      <c r="T73" s="11" t="str">
        <f t="shared" si="36"/>
        <v>no</v>
      </c>
      <c r="U73" s="17" t="str">
        <f t="shared" si="33"/>
        <v>Dog</v>
      </c>
      <c r="V73" s="81" t="str">
        <f t="shared" si="34"/>
        <v/>
      </c>
      <c r="W73" s="82" t="str">
        <f t="shared" si="34"/>
        <v>Dog</v>
      </c>
      <c r="X73" s="82" t="str">
        <f t="shared" si="34"/>
        <v/>
      </c>
      <c r="Y73" s="82" t="str">
        <f t="shared" si="34"/>
        <v/>
      </c>
      <c r="Z73" s="83" t="str">
        <f t="shared" si="34"/>
        <v/>
      </c>
      <c r="AA73" s="81" t="str">
        <f t="shared" si="37"/>
        <v/>
      </c>
      <c r="AB73" s="82" t="str">
        <f t="shared" si="37"/>
        <v>Fav</v>
      </c>
      <c r="AC73" s="82" t="str">
        <f t="shared" si="37"/>
        <v/>
      </c>
      <c r="AD73" s="82" t="str">
        <f t="shared" si="37"/>
        <v/>
      </c>
      <c r="AE73" s="83" t="str">
        <f t="shared" si="37"/>
        <v/>
      </c>
    </row>
    <row r="74" spans="2:31" ht="16.5" customHeight="1" x14ac:dyDescent="0.3">
      <c r="B74" s="146">
        <v>8</v>
      </c>
      <c r="C74" s="154" t="s">
        <v>49</v>
      </c>
      <c r="D74" s="64"/>
      <c r="E74" s="277">
        <v>0</v>
      </c>
      <c r="F74" s="274">
        <v>70.5</v>
      </c>
      <c r="G74" s="227">
        <f t="shared" si="29"/>
        <v>9</v>
      </c>
      <c r="H74" s="154" t="s">
        <v>9</v>
      </c>
      <c r="I74" s="65"/>
      <c r="J74" s="126" t="s">
        <v>160</v>
      </c>
      <c r="K74" s="128">
        <v>0.78819444444444453</v>
      </c>
      <c r="M74" s="90">
        <v>41</v>
      </c>
      <c r="N74" s="75" t="s">
        <v>73</v>
      </c>
      <c r="O74" s="90">
        <v>30</v>
      </c>
      <c r="P74" s="11" t="str">
        <f t="shared" si="30"/>
        <v>Fav</v>
      </c>
      <c r="Q74" s="11" t="str">
        <f t="shared" si="31"/>
        <v>Over</v>
      </c>
      <c r="R74" s="11" t="str">
        <f t="shared" si="32"/>
        <v>no</v>
      </c>
      <c r="S74" s="11" t="str">
        <f t="shared" si="35"/>
        <v>no</v>
      </c>
      <c r="T74" s="11" t="str">
        <f t="shared" si="36"/>
        <v>no</v>
      </c>
      <c r="U74" s="69" t="str">
        <f t="shared" si="33"/>
        <v/>
      </c>
      <c r="V74" s="85" t="str">
        <f t="shared" si="34"/>
        <v/>
      </c>
      <c r="W74" s="86" t="str">
        <f t="shared" si="34"/>
        <v/>
      </c>
      <c r="X74" s="86" t="str">
        <f t="shared" si="34"/>
        <v/>
      </c>
      <c r="Y74" s="86" t="str">
        <f t="shared" si="34"/>
        <v/>
      </c>
      <c r="Z74" s="87" t="str">
        <f t="shared" si="34"/>
        <v/>
      </c>
      <c r="AA74" s="85" t="str">
        <f t="shared" si="37"/>
        <v/>
      </c>
      <c r="AB74" s="86" t="str">
        <f t="shared" si="37"/>
        <v/>
      </c>
      <c r="AC74" s="86" t="str">
        <f t="shared" si="37"/>
        <v/>
      </c>
      <c r="AD74" s="86" t="str">
        <f t="shared" si="37"/>
        <v/>
      </c>
      <c r="AE74" s="87" t="str">
        <f t="shared" si="37"/>
        <v/>
      </c>
    </row>
    <row r="75" spans="2:31" x14ac:dyDescent="0.25">
      <c r="P75" s="201" t="str">
        <f>COUNTIF(P59:P74,"Fav")&amp;"-"&amp;COUNTIF(P59:P74,"Dog")&amp;"-"&amp;COUNTIF(P59:P74,"Push")</f>
        <v>10-6-0</v>
      </c>
      <c r="Q75" s="201" t="str">
        <f>COUNTIF(Q59:Q74,"Over")&amp;"-"&amp;COUNTIF(Q59:Q74,"Under")&amp;"-"&amp;COUNTIF(Q59:Q74,"Push")</f>
        <v>9-5-2</v>
      </c>
      <c r="R75" s="201" t="str">
        <f>COUNTIF(R59:R74,"yes")&amp;"-"&amp;COUNTIF(R59:R74,"no")</f>
        <v>1-15</v>
      </c>
      <c r="S75" s="201" t="str">
        <f>COUNTIF(S59:S74,"yes")&amp;"-"&amp;COUNTIF(S59:S74,"no")</f>
        <v>0-8</v>
      </c>
      <c r="T75" s="201" t="str">
        <f>COUNTIF(T59:T74,"yes")&amp;"-"&amp;COUNTIF(T59:T74,"no")</f>
        <v>2-14</v>
      </c>
      <c r="U75" s="201" t="str">
        <f>COUNTIF(U59:U74,"Fav")&amp;"-"&amp;COUNTIF(U59:U74,"Dog")&amp;"-"&amp;COUNTIF(U59:U74,"Push")</f>
        <v>8-3-0</v>
      </c>
      <c r="V75" s="201" t="str">
        <f>COUNTIF(V59:V74,"Fav")&amp;"-"&amp;COUNTIF(V59:V74,"Dog")&amp;"-"&amp;COUNTIF(V59:V74,"Push")</f>
        <v>2-1-0</v>
      </c>
      <c r="W75" s="201" t="str">
        <f t="shared" ref="W75:AE75" si="38">COUNTIF(W59:W74,"Fav")&amp;"-"&amp;COUNTIF(W59:W74,"Dog")&amp;"-"&amp;COUNTIF(W59:W74,"Push")</f>
        <v>1-2-0</v>
      </c>
      <c r="X75" s="201" t="str">
        <f t="shared" si="38"/>
        <v>1-0-0</v>
      </c>
      <c r="Y75" s="201" t="str">
        <f t="shared" si="38"/>
        <v>2-0-0</v>
      </c>
      <c r="Z75" s="201" t="str">
        <f t="shared" si="38"/>
        <v>2-0-0</v>
      </c>
      <c r="AA75" s="201" t="str">
        <f t="shared" si="38"/>
        <v>2-1-0</v>
      </c>
      <c r="AB75" s="201" t="str">
        <f t="shared" si="38"/>
        <v>2-1-0</v>
      </c>
      <c r="AC75" s="201" t="str">
        <f t="shared" si="38"/>
        <v>1-0-0</v>
      </c>
      <c r="AD75" s="201" t="str">
        <f t="shared" si="38"/>
        <v>2-0-0</v>
      </c>
      <c r="AE75" s="201" t="str">
        <f t="shared" si="38"/>
        <v>2-0-0</v>
      </c>
    </row>
    <row r="76" spans="2:31" x14ac:dyDescent="0.25">
      <c r="O76" s="15" t="s">
        <v>114</v>
      </c>
      <c r="P76" s="202" t="str">
        <f>COUNTIF(P42:P74,"Fav")&amp;"-"&amp;COUNTIF(P42:P74,"Dog")&amp;"-"&amp;COUNTIF(P42:P74,"Push")</f>
        <v>15-16-1</v>
      </c>
      <c r="Q76" s="202" t="str">
        <f>COUNTIF(Q42:Q75,"Over")&amp;"-"&amp;COUNTIF(Q42:Q75,"Under")&amp;"-"&amp;COUNTIF(Q42:Q74,"Push")</f>
        <v>18-12-2</v>
      </c>
      <c r="R76" s="202" t="str">
        <f>COUNTIF(R42:R75,"yes")&amp;"-"&amp;COUNTIF(R42:R75,"no")</f>
        <v>5-27</v>
      </c>
      <c r="S76" s="201" t="str">
        <f>COUNTIF(S42:S75,"yes")&amp;"-"&amp;COUNTIF(S42:S75,"no")</f>
        <v>3-14</v>
      </c>
      <c r="T76" s="201" t="str">
        <f>COUNTIF(T42:T75,"yes")&amp;"-"&amp;COUNTIF(T42:T75,"no")</f>
        <v>6-26</v>
      </c>
      <c r="U76" s="202" t="str">
        <f>COUNTIF(U42:U75,"Fav")&amp;"-"&amp;COUNTIF(U42:U75,"Dog")&amp;"-"&amp;COUNTIF(U42:U75,"Push")</f>
        <v>10-10-0</v>
      </c>
      <c r="V76" s="202" t="str">
        <f>COUNTIF(V42:V75,"Fav")&amp;"-"&amp;COUNTIF(V42:V75,"Dog")&amp;"-"&amp;COUNTIF(V42:V75,"Push")</f>
        <v>2-2-0</v>
      </c>
      <c r="W76" s="202" t="str">
        <f t="shared" ref="W76:AE76" si="39">COUNTIF(W42:W75,"Fav")&amp;"-"&amp;COUNTIF(W42:W75,"Dog")&amp;"-"&amp;COUNTIF(W42:W75,"Push")</f>
        <v>1-3-0</v>
      </c>
      <c r="X76" s="202" t="str">
        <f t="shared" si="39"/>
        <v>1-3-0</v>
      </c>
      <c r="Y76" s="202" t="str">
        <f t="shared" si="39"/>
        <v>3-1-0</v>
      </c>
      <c r="Z76" s="202" t="str">
        <f t="shared" si="39"/>
        <v>3-1-0</v>
      </c>
      <c r="AA76" s="202" t="str">
        <f t="shared" si="39"/>
        <v>2-2-0</v>
      </c>
      <c r="AB76" s="202" t="str">
        <f t="shared" si="39"/>
        <v>2-2-0</v>
      </c>
      <c r="AC76" s="202" t="str">
        <f t="shared" si="39"/>
        <v>1-3-0</v>
      </c>
      <c r="AD76" s="202" t="str">
        <f t="shared" si="39"/>
        <v>3-1-0</v>
      </c>
      <c r="AE76" s="202" t="str">
        <f t="shared" si="39"/>
        <v>4-0-0</v>
      </c>
    </row>
  </sheetData>
  <mergeCells count="19">
    <mergeCell ref="AA40:AE40"/>
    <mergeCell ref="B40:K40"/>
    <mergeCell ref="AF2:AY2"/>
    <mergeCell ref="M3:O3"/>
    <mergeCell ref="B20:K20"/>
    <mergeCell ref="M2:Q2"/>
    <mergeCell ref="U2:Z2"/>
    <mergeCell ref="AA2:AE2"/>
    <mergeCell ref="S2:S3"/>
    <mergeCell ref="T2:T3"/>
    <mergeCell ref="B2:K2"/>
    <mergeCell ref="R2:R3"/>
    <mergeCell ref="M40:Q40"/>
    <mergeCell ref="R40:R41"/>
    <mergeCell ref="M41:O41"/>
    <mergeCell ref="B58:K58"/>
    <mergeCell ref="S40:S41"/>
    <mergeCell ref="T40:T41"/>
    <mergeCell ref="U40:Z40"/>
  </mergeCells>
  <printOptions horizontalCentered="1"/>
  <pageMargins left="0.2" right="0.2" top="0.2" bottom="0.2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6"/>
  <sheetViews>
    <sheetView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6.42578125" style="12" bestFit="1" customWidth="1"/>
    <col min="3" max="3" width="19.42578125" style="32" customWidth="1"/>
    <col min="4" max="4" width="7.85546875" style="43" customWidth="1"/>
    <col min="5" max="5" width="7.140625" style="101" bestFit="1" customWidth="1"/>
    <col min="6" max="6" width="6.7109375" style="101" bestFit="1" customWidth="1"/>
    <col min="7" max="7" width="6.42578125" style="12" bestFit="1" customWidth="1"/>
    <col min="8" max="8" width="21.7109375" style="32" customWidth="1"/>
    <col min="9" max="9" width="7" style="43" customWidth="1"/>
    <col min="10" max="10" width="12" style="16" bestFit="1" customWidth="1"/>
    <col min="11" max="11" width="8.85546875" style="16" bestFit="1" customWidth="1"/>
    <col min="12" max="12" width="5.7109375" customWidth="1"/>
    <col min="13" max="13" width="4.42578125" style="88" bestFit="1" customWidth="1"/>
    <col min="14" max="14" width="2" style="5" bestFit="1" customWidth="1"/>
    <col min="15" max="15" width="3.7109375" style="88" customWidth="1"/>
    <col min="16" max="17" width="7.140625" style="11" bestFit="1" customWidth="1"/>
    <col min="18" max="18" width="8.140625" style="11" customWidth="1"/>
    <col min="19" max="19" width="9.7109375" style="6" customWidth="1"/>
    <col min="20" max="20" width="9.42578125" style="6" customWidth="1"/>
    <col min="21" max="21" width="7.140625" style="11" bestFit="1" customWidth="1"/>
    <col min="22" max="23" width="5.7109375" style="68" customWidth="1"/>
    <col min="24" max="26" width="5.7109375" style="11" customWidth="1"/>
    <col min="27" max="31" width="5.7109375" style="14" customWidth="1"/>
  </cols>
  <sheetData>
    <row r="1" spans="2:48" ht="6" customHeight="1" x14ac:dyDescent="0.25">
      <c r="S1" s="11"/>
      <c r="T1" s="11"/>
    </row>
    <row r="2" spans="2:48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</row>
    <row r="3" spans="2:48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2:48" ht="16.5" customHeight="1" x14ac:dyDescent="0.3">
      <c r="B4" s="222">
        <v>8</v>
      </c>
      <c r="C4" s="220" t="s">
        <v>168</v>
      </c>
      <c r="D4" s="45">
        <v>-125</v>
      </c>
      <c r="E4" s="266">
        <v>2.5</v>
      </c>
      <c r="F4" s="267">
        <v>128</v>
      </c>
      <c r="G4" s="224">
        <f t="shared" ref="G4:G19" si="0">17-B4</f>
        <v>9</v>
      </c>
      <c r="H4" s="220" t="s">
        <v>38</v>
      </c>
      <c r="I4" s="52">
        <v>105</v>
      </c>
      <c r="J4" s="214" t="s">
        <v>98</v>
      </c>
      <c r="K4" s="215">
        <v>0.3888888888888889</v>
      </c>
      <c r="M4" s="90">
        <v>75</v>
      </c>
      <c r="N4" s="75" t="s">
        <v>73</v>
      </c>
      <c r="O4" s="90">
        <v>71</v>
      </c>
      <c r="P4" s="11" t="str">
        <f t="shared" ref="P4:P19" si="1">IF((M4-E4)&gt;O4,"Fav",IF(M4&lt;(O4+E4),"Dog","Push"))</f>
        <v>Fav</v>
      </c>
      <c r="Q4" s="11" t="str">
        <f t="shared" ref="Q4:Q19" si="2">IF((M4+O4)&gt;F4,"Over",IF((M4+O4)&lt;F4,"Under","Push"))</f>
        <v>Over</v>
      </c>
      <c r="R4" s="11" t="str">
        <f>IF(AND(M4&gt;O4,M4-O4&lt;=E4),"yes","no")</f>
        <v>no</v>
      </c>
      <c r="S4" s="11" t="str">
        <f>IF(E4&lt;5,R4,"")</f>
        <v>no</v>
      </c>
      <c r="T4" s="11" t="str">
        <f>IF(AND((M4-O4)&gt;(E4-1),(M4-O4)&lt;(E4+1)),"yes", "no")</f>
        <v>no</v>
      </c>
      <c r="U4" s="55" t="str">
        <f>IF(B4&lt;6,P4,"")</f>
        <v/>
      </c>
      <c r="V4" s="77" t="str">
        <f t="shared" ref="V4:Z13" si="3">IF($B4=V$3,$P4,"")</f>
        <v/>
      </c>
      <c r="W4" s="78" t="str">
        <f t="shared" si="3"/>
        <v/>
      </c>
      <c r="X4" s="78" t="str">
        <f t="shared" si="3"/>
        <v/>
      </c>
      <c r="Y4" s="78" t="str">
        <f t="shared" si="3"/>
        <v/>
      </c>
      <c r="Z4" s="79" t="str">
        <f t="shared" si="3"/>
        <v/>
      </c>
      <c r="AA4" s="78" t="str">
        <f t="shared" ref="AA4:AE13" si="4">IF($B4=AA$3,IF($M4&gt;$O4,"Fav","Dog"),"")</f>
        <v/>
      </c>
      <c r="AB4" s="78" t="str">
        <f t="shared" si="4"/>
        <v/>
      </c>
      <c r="AC4" s="78" t="str">
        <f t="shared" si="4"/>
        <v/>
      </c>
      <c r="AD4" s="78" t="str">
        <f t="shared" si="4"/>
        <v/>
      </c>
      <c r="AE4" s="79" t="str">
        <f t="shared" si="4"/>
        <v/>
      </c>
    </row>
    <row r="5" spans="2:48" ht="16.5" customHeight="1" x14ac:dyDescent="0.3">
      <c r="B5" s="144">
        <v>2</v>
      </c>
      <c r="C5" s="152" t="s">
        <v>21</v>
      </c>
      <c r="D5" s="60">
        <v>-5000</v>
      </c>
      <c r="E5" s="276">
        <v>19.5</v>
      </c>
      <c r="F5" s="272">
        <v>132</v>
      </c>
      <c r="G5" s="225">
        <f t="shared" si="0"/>
        <v>15</v>
      </c>
      <c r="H5" s="152" t="s">
        <v>169</v>
      </c>
      <c r="I5" s="61">
        <v>3100</v>
      </c>
      <c r="J5" s="125" t="s">
        <v>54</v>
      </c>
      <c r="K5" s="127">
        <v>0.3923611111111111</v>
      </c>
      <c r="M5" s="90">
        <v>81</v>
      </c>
      <c r="N5" s="75" t="s">
        <v>73</v>
      </c>
      <c r="O5" s="90">
        <v>70</v>
      </c>
      <c r="P5" s="11" t="str">
        <f t="shared" si="1"/>
        <v>Dog</v>
      </c>
      <c r="Q5" s="11" t="str">
        <f t="shared" si="2"/>
        <v>Over</v>
      </c>
      <c r="R5" s="11" t="str">
        <f>IF(AND(M5&gt;O5,M5-O5&lt;=E5),"yes","no")</f>
        <v>yes</v>
      </c>
      <c r="S5" s="11" t="str">
        <f t="shared" ref="S5:S36" si="5">IF(E5&lt;5,R5,"")</f>
        <v/>
      </c>
      <c r="T5" s="11" t="str">
        <f t="shared" ref="T5:T36" si="6">IF(AND((M5-O5)&gt;(E5-1),(M5-O5)&lt;(E5+1)),"yes", "no")</f>
        <v>no</v>
      </c>
      <c r="U5" s="17" t="str">
        <f t="shared" ref="U5:U36" si="7">IF(B5&lt;6,P5,"")</f>
        <v>Dog</v>
      </c>
      <c r="V5" s="81" t="str">
        <f t="shared" si="3"/>
        <v/>
      </c>
      <c r="W5" s="82" t="str">
        <f t="shared" si="3"/>
        <v/>
      </c>
      <c r="X5" s="82" t="str">
        <f t="shared" si="3"/>
        <v/>
      </c>
      <c r="Y5" s="82" t="str">
        <f t="shared" si="3"/>
        <v>Dog</v>
      </c>
      <c r="Z5" s="83" t="str">
        <f t="shared" si="3"/>
        <v/>
      </c>
      <c r="AA5" s="82" t="str">
        <f t="shared" si="4"/>
        <v/>
      </c>
      <c r="AB5" s="82" t="str">
        <f t="shared" si="4"/>
        <v/>
      </c>
      <c r="AC5" s="82" t="str">
        <f t="shared" si="4"/>
        <v/>
      </c>
      <c r="AD5" s="82" t="str">
        <f t="shared" si="4"/>
        <v>Fav</v>
      </c>
      <c r="AE5" s="83" t="str">
        <f t="shared" si="4"/>
        <v/>
      </c>
    </row>
    <row r="6" spans="2:48" ht="16.5" customHeight="1" x14ac:dyDescent="0.3">
      <c r="B6" s="223">
        <v>8</v>
      </c>
      <c r="C6" s="221" t="s">
        <v>82</v>
      </c>
      <c r="D6" s="46">
        <v>-155</v>
      </c>
      <c r="E6" s="268">
        <v>2</v>
      </c>
      <c r="F6" s="269">
        <v>140</v>
      </c>
      <c r="G6" s="226">
        <f t="shared" si="0"/>
        <v>9</v>
      </c>
      <c r="H6" s="221" t="s">
        <v>138</v>
      </c>
      <c r="I6" s="53">
        <v>135</v>
      </c>
      <c r="J6" s="216" t="s">
        <v>52</v>
      </c>
      <c r="K6" s="217">
        <v>0.39583333333333331</v>
      </c>
      <c r="M6" s="90">
        <v>66</v>
      </c>
      <c r="N6" s="75" t="s">
        <v>73</v>
      </c>
      <c r="O6" s="90">
        <v>79</v>
      </c>
      <c r="P6" s="11" t="str">
        <f t="shared" si="1"/>
        <v>Dog</v>
      </c>
      <c r="Q6" s="11" t="str">
        <f t="shared" si="2"/>
        <v>Over</v>
      </c>
      <c r="R6" s="11" t="str">
        <f t="shared" ref="R6:R36" si="8">IF(AND(M6&gt;O6,M6-O6&lt;=E6),"yes","no")</f>
        <v>no</v>
      </c>
      <c r="S6" s="11" t="str">
        <f t="shared" si="5"/>
        <v>no</v>
      </c>
      <c r="T6" s="11" t="str">
        <f t="shared" si="6"/>
        <v>no</v>
      </c>
      <c r="U6" s="17" t="str">
        <f t="shared" si="7"/>
        <v/>
      </c>
      <c r="V6" s="81" t="str">
        <f t="shared" si="3"/>
        <v/>
      </c>
      <c r="W6" s="82" t="str">
        <f t="shared" si="3"/>
        <v/>
      </c>
      <c r="X6" s="82" t="str">
        <f t="shared" si="3"/>
        <v/>
      </c>
      <c r="Y6" s="82" t="str">
        <f t="shared" si="3"/>
        <v/>
      </c>
      <c r="Z6" s="83" t="str">
        <f t="shared" si="3"/>
        <v/>
      </c>
      <c r="AA6" s="82" t="str">
        <f t="shared" si="4"/>
        <v/>
      </c>
      <c r="AB6" s="82" t="str">
        <f t="shared" si="4"/>
        <v/>
      </c>
      <c r="AC6" s="82" t="str">
        <f t="shared" si="4"/>
        <v/>
      </c>
      <c r="AD6" s="82" t="str">
        <f t="shared" si="4"/>
        <v/>
      </c>
      <c r="AE6" s="83" t="str">
        <f t="shared" si="4"/>
        <v/>
      </c>
    </row>
    <row r="7" spans="2:48" ht="16.5" customHeight="1" x14ac:dyDescent="0.3">
      <c r="B7" s="144">
        <v>5</v>
      </c>
      <c r="C7" s="152" t="s">
        <v>108</v>
      </c>
      <c r="D7" s="60">
        <v>-450</v>
      </c>
      <c r="E7" s="276">
        <v>8.5</v>
      </c>
      <c r="F7" s="272">
        <v>124</v>
      </c>
      <c r="G7" s="225">
        <f t="shared" si="0"/>
        <v>12</v>
      </c>
      <c r="H7" s="152" t="s">
        <v>153</v>
      </c>
      <c r="I7" s="61">
        <v>325</v>
      </c>
      <c r="J7" s="125" t="s">
        <v>80</v>
      </c>
      <c r="K7" s="127">
        <v>0.47916666666666669</v>
      </c>
      <c r="M7" s="90">
        <v>61</v>
      </c>
      <c r="N7" s="75" t="s">
        <v>73</v>
      </c>
      <c r="O7" s="90">
        <v>56</v>
      </c>
      <c r="P7" s="11" t="str">
        <f t="shared" si="1"/>
        <v>Dog</v>
      </c>
      <c r="Q7" s="11" t="str">
        <f t="shared" si="2"/>
        <v>Under</v>
      </c>
      <c r="R7" s="11" t="str">
        <f t="shared" si="8"/>
        <v>yes</v>
      </c>
      <c r="S7" s="11" t="str">
        <f t="shared" si="5"/>
        <v/>
      </c>
      <c r="T7" s="11" t="str">
        <f t="shared" si="6"/>
        <v>no</v>
      </c>
      <c r="U7" s="17" t="str">
        <f t="shared" si="7"/>
        <v>Dog</v>
      </c>
      <c r="V7" s="81" t="str">
        <f t="shared" si="3"/>
        <v>Dog</v>
      </c>
      <c r="W7" s="82" t="str">
        <f t="shared" si="3"/>
        <v/>
      </c>
      <c r="X7" s="82" t="str">
        <f t="shared" si="3"/>
        <v/>
      </c>
      <c r="Y7" s="82" t="str">
        <f t="shared" si="3"/>
        <v/>
      </c>
      <c r="Z7" s="83" t="str">
        <f t="shared" si="3"/>
        <v/>
      </c>
      <c r="AA7" s="82" t="str">
        <f t="shared" si="4"/>
        <v>Fav</v>
      </c>
      <c r="AB7" s="82" t="str">
        <f t="shared" si="4"/>
        <v/>
      </c>
      <c r="AC7" s="82" t="str">
        <f t="shared" si="4"/>
        <v/>
      </c>
      <c r="AD7" s="82" t="str">
        <f t="shared" si="4"/>
        <v/>
      </c>
      <c r="AE7" s="83" t="str">
        <f t="shared" si="4"/>
        <v/>
      </c>
    </row>
    <row r="8" spans="2:48" ht="16.5" customHeight="1" x14ac:dyDescent="0.3">
      <c r="B8" s="223">
        <v>1</v>
      </c>
      <c r="C8" s="221" t="s">
        <v>22</v>
      </c>
      <c r="D8" s="46">
        <v>-12000</v>
      </c>
      <c r="E8" s="268">
        <v>26.5</v>
      </c>
      <c r="F8" s="269">
        <v>162.5</v>
      </c>
      <c r="G8" s="226">
        <f t="shared" si="0"/>
        <v>16</v>
      </c>
      <c r="H8" s="221" t="s">
        <v>170</v>
      </c>
      <c r="I8" s="53">
        <v>8000</v>
      </c>
      <c r="J8" s="216" t="s">
        <v>98</v>
      </c>
      <c r="K8" s="217">
        <v>0.49305555555555558</v>
      </c>
      <c r="M8" s="90">
        <v>101</v>
      </c>
      <c r="N8" s="75" t="s">
        <v>73</v>
      </c>
      <c r="O8" s="90">
        <v>58</v>
      </c>
      <c r="P8" s="11" t="str">
        <f t="shared" si="1"/>
        <v>Fav</v>
      </c>
      <c r="Q8" s="11" t="str">
        <f t="shared" si="2"/>
        <v>Under</v>
      </c>
      <c r="R8" s="11" t="str">
        <f t="shared" si="8"/>
        <v>no</v>
      </c>
      <c r="S8" s="11" t="str">
        <f t="shared" si="5"/>
        <v/>
      </c>
      <c r="T8" s="11" t="str">
        <f t="shared" si="6"/>
        <v>no</v>
      </c>
      <c r="U8" s="17" t="str">
        <f t="shared" si="7"/>
        <v>Fav</v>
      </c>
      <c r="V8" s="81" t="str">
        <f t="shared" si="3"/>
        <v/>
      </c>
      <c r="W8" s="82" t="str">
        <f t="shared" si="3"/>
        <v/>
      </c>
      <c r="X8" s="82" t="str">
        <f t="shared" si="3"/>
        <v/>
      </c>
      <c r="Y8" s="82" t="str">
        <f t="shared" si="3"/>
        <v/>
      </c>
      <c r="Z8" s="83" t="str">
        <f t="shared" si="3"/>
        <v>Fav</v>
      </c>
      <c r="AA8" s="82" t="str">
        <f t="shared" si="4"/>
        <v/>
      </c>
      <c r="AB8" s="82" t="str">
        <f t="shared" si="4"/>
        <v/>
      </c>
      <c r="AC8" s="82" t="str">
        <f t="shared" si="4"/>
        <v/>
      </c>
      <c r="AD8" s="82" t="str">
        <f t="shared" si="4"/>
        <v/>
      </c>
      <c r="AE8" s="83" t="str">
        <f t="shared" si="4"/>
        <v>Fav</v>
      </c>
    </row>
    <row r="9" spans="2:48" ht="16.5" customHeight="1" x14ac:dyDescent="0.3">
      <c r="B9" s="144">
        <v>7</v>
      </c>
      <c r="C9" s="152" t="s">
        <v>49</v>
      </c>
      <c r="D9" s="60">
        <v>-120</v>
      </c>
      <c r="E9" s="276">
        <v>1</v>
      </c>
      <c r="F9" s="272">
        <v>142</v>
      </c>
      <c r="G9" s="225">
        <f t="shared" si="0"/>
        <v>10</v>
      </c>
      <c r="H9" s="152" t="s">
        <v>165</v>
      </c>
      <c r="I9" s="61">
        <v>100</v>
      </c>
      <c r="J9" s="125" t="s">
        <v>54</v>
      </c>
      <c r="K9" s="127">
        <v>0.49652777777777773</v>
      </c>
      <c r="M9" s="90">
        <v>71</v>
      </c>
      <c r="N9" s="75" t="s">
        <v>73</v>
      </c>
      <c r="O9" s="90">
        <v>84</v>
      </c>
      <c r="P9" s="11" t="str">
        <f t="shared" si="1"/>
        <v>Dog</v>
      </c>
      <c r="Q9" s="11" t="str">
        <f t="shared" si="2"/>
        <v>Over</v>
      </c>
      <c r="R9" s="11" t="str">
        <f t="shared" si="8"/>
        <v>no</v>
      </c>
      <c r="S9" s="11" t="str">
        <f t="shared" si="5"/>
        <v>no</v>
      </c>
      <c r="T9" s="11" t="str">
        <f t="shared" si="6"/>
        <v>no</v>
      </c>
      <c r="U9" s="17" t="str">
        <f t="shared" si="7"/>
        <v/>
      </c>
      <c r="V9" s="81" t="str">
        <f t="shared" si="3"/>
        <v/>
      </c>
      <c r="W9" s="82" t="str">
        <f t="shared" si="3"/>
        <v/>
      </c>
      <c r="X9" s="82" t="str">
        <f t="shared" si="3"/>
        <v/>
      </c>
      <c r="Y9" s="82" t="str">
        <f t="shared" si="3"/>
        <v/>
      </c>
      <c r="Z9" s="83" t="str">
        <f t="shared" si="3"/>
        <v/>
      </c>
      <c r="AA9" s="82" t="str">
        <f t="shared" si="4"/>
        <v/>
      </c>
      <c r="AB9" s="82" t="str">
        <f t="shared" si="4"/>
        <v/>
      </c>
      <c r="AC9" s="82" t="str">
        <f t="shared" si="4"/>
        <v/>
      </c>
      <c r="AD9" s="82" t="str">
        <f t="shared" si="4"/>
        <v/>
      </c>
      <c r="AE9" s="83" t="str">
        <f t="shared" si="4"/>
        <v/>
      </c>
    </row>
    <row r="10" spans="2:48" ht="16.5" customHeight="1" x14ac:dyDescent="0.3">
      <c r="B10" s="223">
        <v>1</v>
      </c>
      <c r="C10" s="221" t="s">
        <v>90</v>
      </c>
      <c r="D10" s="46">
        <v>-3500</v>
      </c>
      <c r="E10" s="268">
        <v>20.5</v>
      </c>
      <c r="F10" s="269">
        <v>147.5</v>
      </c>
      <c r="G10" s="226">
        <f t="shared" si="0"/>
        <v>16</v>
      </c>
      <c r="H10" s="221" t="s">
        <v>171</v>
      </c>
      <c r="I10" s="53">
        <v>2100</v>
      </c>
      <c r="J10" s="216" t="s">
        <v>52</v>
      </c>
      <c r="K10" s="217">
        <v>0.5</v>
      </c>
      <c r="M10" s="90">
        <v>103</v>
      </c>
      <c r="N10" s="75" t="s">
        <v>73</v>
      </c>
      <c r="O10" s="90">
        <v>47</v>
      </c>
      <c r="P10" s="11" t="str">
        <f t="shared" si="1"/>
        <v>Fav</v>
      </c>
      <c r="Q10" s="11" t="str">
        <f t="shared" si="2"/>
        <v>Over</v>
      </c>
      <c r="R10" s="11" t="str">
        <f t="shared" si="8"/>
        <v>no</v>
      </c>
      <c r="S10" s="11" t="str">
        <f t="shared" si="5"/>
        <v/>
      </c>
      <c r="T10" s="11" t="str">
        <f t="shared" si="6"/>
        <v>no</v>
      </c>
      <c r="U10" s="17" t="str">
        <f t="shared" si="7"/>
        <v>Fav</v>
      </c>
      <c r="V10" s="81" t="str">
        <f t="shared" si="3"/>
        <v/>
      </c>
      <c r="W10" s="82" t="str">
        <f t="shared" si="3"/>
        <v/>
      </c>
      <c r="X10" s="82" t="str">
        <f t="shared" si="3"/>
        <v/>
      </c>
      <c r="Y10" s="82" t="str">
        <f t="shared" si="3"/>
        <v/>
      </c>
      <c r="Z10" s="83" t="str">
        <f t="shared" si="3"/>
        <v>Fav</v>
      </c>
      <c r="AA10" s="82" t="str">
        <f t="shared" si="4"/>
        <v/>
      </c>
      <c r="AB10" s="82" t="str">
        <f t="shared" si="4"/>
        <v/>
      </c>
      <c r="AC10" s="82" t="str">
        <f t="shared" si="4"/>
        <v/>
      </c>
      <c r="AD10" s="82" t="str">
        <f t="shared" si="4"/>
        <v/>
      </c>
      <c r="AE10" s="83" t="str">
        <f t="shared" si="4"/>
        <v>Fav</v>
      </c>
    </row>
    <row r="11" spans="2:48" ht="16.5" customHeight="1" x14ac:dyDescent="0.3">
      <c r="B11" s="144">
        <v>4</v>
      </c>
      <c r="C11" s="152" t="s">
        <v>142</v>
      </c>
      <c r="D11" s="60">
        <v>-265</v>
      </c>
      <c r="E11" s="276">
        <v>5</v>
      </c>
      <c r="F11" s="272">
        <v>148.5</v>
      </c>
      <c r="G11" s="225">
        <f t="shared" si="0"/>
        <v>13</v>
      </c>
      <c r="H11" s="152" t="s">
        <v>172</v>
      </c>
      <c r="I11" s="61">
        <v>225</v>
      </c>
      <c r="J11" s="125" t="s">
        <v>80</v>
      </c>
      <c r="K11" s="127">
        <v>0.58333333333333337</v>
      </c>
      <c r="M11" s="90">
        <v>71</v>
      </c>
      <c r="N11" s="75" t="s">
        <v>73</v>
      </c>
      <c r="O11" s="90">
        <v>58</v>
      </c>
      <c r="P11" s="11" t="str">
        <f t="shared" si="1"/>
        <v>Fav</v>
      </c>
      <c r="Q11" s="11" t="str">
        <f t="shared" si="2"/>
        <v>Under</v>
      </c>
      <c r="R11" s="11" t="str">
        <f t="shared" si="8"/>
        <v>no</v>
      </c>
      <c r="S11" s="11" t="str">
        <f t="shared" si="5"/>
        <v/>
      </c>
      <c r="T11" s="11" t="str">
        <f t="shared" si="6"/>
        <v>no</v>
      </c>
      <c r="U11" s="17" t="str">
        <f t="shared" si="7"/>
        <v>Fav</v>
      </c>
      <c r="V11" s="81" t="str">
        <f t="shared" si="3"/>
        <v/>
      </c>
      <c r="W11" s="82" t="str">
        <f t="shared" si="3"/>
        <v>Fav</v>
      </c>
      <c r="X11" s="82" t="str">
        <f t="shared" si="3"/>
        <v/>
      </c>
      <c r="Y11" s="82" t="str">
        <f t="shared" si="3"/>
        <v/>
      </c>
      <c r="Z11" s="83" t="str">
        <f t="shared" si="3"/>
        <v/>
      </c>
      <c r="AA11" s="82" t="str">
        <f t="shared" si="4"/>
        <v/>
      </c>
      <c r="AB11" s="82" t="str">
        <f t="shared" si="4"/>
        <v>Fav</v>
      </c>
      <c r="AC11" s="82" t="str">
        <f t="shared" si="4"/>
        <v/>
      </c>
      <c r="AD11" s="82" t="str">
        <f t="shared" si="4"/>
        <v/>
      </c>
      <c r="AE11" s="83" t="str">
        <f t="shared" si="4"/>
        <v/>
      </c>
    </row>
    <row r="12" spans="2:48" ht="16.5" customHeight="1" x14ac:dyDescent="0.3">
      <c r="B12" s="223">
        <v>7</v>
      </c>
      <c r="C12" s="221" t="s">
        <v>93</v>
      </c>
      <c r="D12" s="46">
        <v>-190</v>
      </c>
      <c r="E12" s="268">
        <v>4.5</v>
      </c>
      <c r="F12" s="269">
        <v>126.5</v>
      </c>
      <c r="G12" s="226">
        <f t="shared" si="0"/>
        <v>10</v>
      </c>
      <c r="H12" s="221" t="s">
        <v>67</v>
      </c>
      <c r="I12" s="53">
        <v>165</v>
      </c>
      <c r="J12" s="216" t="s">
        <v>98</v>
      </c>
      <c r="K12" s="217">
        <v>0.67361111111111116</v>
      </c>
      <c r="M12" s="90">
        <v>76</v>
      </c>
      <c r="N12" s="75" t="s">
        <v>73</v>
      </c>
      <c r="O12" s="90">
        <v>62</v>
      </c>
      <c r="P12" s="11" t="str">
        <f t="shared" si="1"/>
        <v>Fav</v>
      </c>
      <c r="Q12" s="11" t="str">
        <f t="shared" si="2"/>
        <v>Over</v>
      </c>
      <c r="R12" s="11" t="str">
        <f t="shared" si="8"/>
        <v>no</v>
      </c>
      <c r="S12" s="11" t="str">
        <f t="shared" si="5"/>
        <v>no</v>
      </c>
      <c r="T12" s="11" t="str">
        <f t="shared" si="6"/>
        <v>no</v>
      </c>
      <c r="U12" s="17" t="str">
        <f t="shared" si="7"/>
        <v/>
      </c>
      <c r="V12" s="81" t="str">
        <f t="shared" si="3"/>
        <v/>
      </c>
      <c r="W12" s="82" t="str">
        <f t="shared" si="3"/>
        <v/>
      </c>
      <c r="X12" s="82" t="str">
        <f t="shared" si="3"/>
        <v/>
      </c>
      <c r="Y12" s="82" t="str">
        <f t="shared" si="3"/>
        <v/>
      </c>
      <c r="Z12" s="83" t="str">
        <f t="shared" si="3"/>
        <v/>
      </c>
      <c r="AA12" s="82" t="str">
        <f t="shared" si="4"/>
        <v/>
      </c>
      <c r="AB12" s="82" t="str">
        <f t="shared" si="4"/>
        <v/>
      </c>
      <c r="AC12" s="82" t="str">
        <f t="shared" si="4"/>
        <v/>
      </c>
      <c r="AD12" s="82" t="str">
        <f t="shared" si="4"/>
        <v/>
      </c>
      <c r="AE12" s="83" t="str">
        <f t="shared" si="4"/>
        <v/>
      </c>
    </row>
    <row r="13" spans="2:48" ht="16.5" customHeight="1" x14ac:dyDescent="0.3">
      <c r="B13" s="144">
        <v>7</v>
      </c>
      <c r="C13" s="152" t="s">
        <v>115</v>
      </c>
      <c r="D13" s="60">
        <v>-200</v>
      </c>
      <c r="E13" s="276">
        <v>5.5</v>
      </c>
      <c r="F13" s="272">
        <v>139</v>
      </c>
      <c r="G13" s="225">
        <f t="shared" si="0"/>
        <v>10</v>
      </c>
      <c r="H13" s="152" t="s">
        <v>19</v>
      </c>
      <c r="I13" s="61">
        <v>170</v>
      </c>
      <c r="J13" s="125" t="s">
        <v>54</v>
      </c>
      <c r="K13" s="127">
        <v>0.67361111111111116</v>
      </c>
      <c r="M13" s="90">
        <v>59</v>
      </c>
      <c r="N13" s="75" t="s">
        <v>73</v>
      </c>
      <c r="O13" s="90">
        <v>62</v>
      </c>
      <c r="P13" s="11" t="str">
        <f t="shared" si="1"/>
        <v>Dog</v>
      </c>
      <c r="Q13" s="11" t="str">
        <f t="shared" si="2"/>
        <v>Under</v>
      </c>
      <c r="R13" s="11" t="str">
        <f t="shared" si="8"/>
        <v>no</v>
      </c>
      <c r="S13" s="11" t="str">
        <f t="shared" si="5"/>
        <v/>
      </c>
      <c r="T13" s="11" t="str">
        <f t="shared" si="6"/>
        <v>no</v>
      </c>
      <c r="U13" s="17" t="str">
        <f t="shared" si="7"/>
        <v/>
      </c>
      <c r="V13" s="81" t="str">
        <f t="shared" si="3"/>
        <v/>
      </c>
      <c r="W13" s="82" t="str">
        <f t="shared" si="3"/>
        <v/>
      </c>
      <c r="X13" s="82" t="str">
        <f t="shared" si="3"/>
        <v/>
      </c>
      <c r="Y13" s="82" t="str">
        <f t="shared" si="3"/>
        <v/>
      </c>
      <c r="Z13" s="83" t="str">
        <f t="shared" si="3"/>
        <v/>
      </c>
      <c r="AA13" s="82" t="str">
        <f t="shared" si="4"/>
        <v/>
      </c>
      <c r="AB13" s="82" t="str">
        <f t="shared" si="4"/>
        <v/>
      </c>
      <c r="AC13" s="82" t="str">
        <f t="shared" si="4"/>
        <v/>
      </c>
      <c r="AD13" s="82" t="str">
        <f t="shared" si="4"/>
        <v/>
      </c>
      <c r="AE13" s="83" t="str">
        <f t="shared" si="4"/>
        <v/>
      </c>
    </row>
    <row r="14" spans="2:48" ht="16.5" customHeight="1" x14ac:dyDescent="0.3">
      <c r="B14" s="223">
        <v>3</v>
      </c>
      <c r="C14" s="221" t="s">
        <v>63</v>
      </c>
      <c r="D14" s="46">
        <v>-2000</v>
      </c>
      <c r="E14" s="268">
        <v>17</v>
      </c>
      <c r="F14" s="269">
        <v>129</v>
      </c>
      <c r="G14" s="226">
        <f t="shared" si="0"/>
        <v>14</v>
      </c>
      <c r="H14" s="221" t="s">
        <v>173</v>
      </c>
      <c r="I14" s="53">
        <v>1200</v>
      </c>
      <c r="J14" s="216" t="s">
        <v>52</v>
      </c>
      <c r="K14" s="217">
        <v>0.68055555555555547</v>
      </c>
      <c r="M14" s="90">
        <v>80</v>
      </c>
      <c r="N14" s="75" t="s">
        <v>73</v>
      </c>
      <c r="O14" s="90">
        <v>67</v>
      </c>
      <c r="P14" s="11" t="str">
        <f t="shared" si="1"/>
        <v>Dog</v>
      </c>
      <c r="Q14" s="11" t="str">
        <f t="shared" si="2"/>
        <v>Over</v>
      </c>
      <c r="R14" s="11" t="str">
        <f t="shared" si="8"/>
        <v>yes</v>
      </c>
      <c r="S14" s="11" t="str">
        <f t="shared" si="5"/>
        <v/>
      </c>
      <c r="T14" s="11" t="str">
        <f t="shared" si="6"/>
        <v>no</v>
      </c>
      <c r="U14" s="17" t="str">
        <f t="shared" si="7"/>
        <v>Dog</v>
      </c>
      <c r="V14" s="81" t="str">
        <f t="shared" ref="V14:Z23" si="9">IF($B14=V$3,$P14,"")</f>
        <v/>
      </c>
      <c r="W14" s="82" t="str">
        <f t="shared" si="9"/>
        <v/>
      </c>
      <c r="X14" s="82" t="str">
        <f t="shared" si="9"/>
        <v>Dog</v>
      </c>
      <c r="Y14" s="82" t="str">
        <f t="shared" si="9"/>
        <v/>
      </c>
      <c r="Z14" s="83" t="str">
        <f t="shared" si="9"/>
        <v/>
      </c>
      <c r="AA14" s="82" t="str">
        <f t="shared" ref="AA14:AE23" si="10">IF($B14=AA$3,IF($M14&gt;$O14,"Fav","Dog"),"")</f>
        <v/>
      </c>
      <c r="AB14" s="82" t="str">
        <f t="shared" si="10"/>
        <v/>
      </c>
      <c r="AC14" s="82" t="str">
        <f t="shared" si="10"/>
        <v>Fav</v>
      </c>
      <c r="AD14" s="82" t="str">
        <f t="shared" si="10"/>
        <v/>
      </c>
      <c r="AE14" s="83" t="str">
        <f t="shared" si="10"/>
        <v/>
      </c>
    </row>
    <row r="15" spans="2:48" ht="16.5" customHeight="1" x14ac:dyDescent="0.3">
      <c r="B15" s="144">
        <v>4</v>
      </c>
      <c r="C15" s="152" t="s">
        <v>1</v>
      </c>
      <c r="D15" s="60">
        <v>-1300</v>
      </c>
      <c r="E15" s="276">
        <v>12</v>
      </c>
      <c r="F15" s="272">
        <v>133.5</v>
      </c>
      <c r="G15" s="225">
        <f t="shared" si="0"/>
        <v>13</v>
      </c>
      <c r="H15" s="152" t="s">
        <v>50</v>
      </c>
      <c r="I15" s="61">
        <v>850</v>
      </c>
      <c r="J15" s="125" t="s">
        <v>80</v>
      </c>
      <c r="K15" s="127">
        <v>0.68402777777777779</v>
      </c>
      <c r="M15" s="90">
        <v>77</v>
      </c>
      <c r="N15" s="75" t="s">
        <v>73</v>
      </c>
      <c r="O15" s="90">
        <v>64</v>
      </c>
      <c r="P15" s="11" t="str">
        <f t="shared" si="1"/>
        <v>Fav</v>
      </c>
      <c r="Q15" s="11" t="str">
        <f t="shared" si="2"/>
        <v>Over</v>
      </c>
      <c r="R15" s="11" t="str">
        <f t="shared" si="8"/>
        <v>no</v>
      </c>
      <c r="S15" s="11" t="str">
        <f t="shared" si="5"/>
        <v/>
      </c>
      <c r="T15" s="11" t="str">
        <f t="shared" si="6"/>
        <v>no</v>
      </c>
      <c r="U15" s="17" t="str">
        <f t="shared" si="7"/>
        <v>Fav</v>
      </c>
      <c r="V15" s="81" t="str">
        <f t="shared" si="9"/>
        <v/>
      </c>
      <c r="W15" s="82" t="str">
        <f t="shared" si="9"/>
        <v>Fav</v>
      </c>
      <c r="X15" s="82" t="str">
        <f t="shared" si="9"/>
        <v/>
      </c>
      <c r="Y15" s="82" t="str">
        <f t="shared" si="9"/>
        <v/>
      </c>
      <c r="Z15" s="83" t="str">
        <f t="shared" si="9"/>
        <v/>
      </c>
      <c r="AA15" s="82" t="str">
        <f t="shared" si="10"/>
        <v/>
      </c>
      <c r="AB15" s="82" t="str">
        <f t="shared" si="10"/>
        <v>Fav</v>
      </c>
      <c r="AC15" s="82" t="str">
        <f t="shared" si="10"/>
        <v/>
      </c>
      <c r="AD15" s="82" t="str">
        <f t="shared" si="10"/>
        <v/>
      </c>
      <c r="AE15" s="83" t="str">
        <f t="shared" si="10"/>
        <v/>
      </c>
    </row>
    <row r="16" spans="2:48" ht="16.5" customHeight="1" x14ac:dyDescent="0.3">
      <c r="B16" s="223">
        <v>2</v>
      </c>
      <c r="C16" s="221" t="s">
        <v>0</v>
      </c>
      <c r="D16" s="46">
        <v>-10000</v>
      </c>
      <c r="E16" s="268">
        <v>22</v>
      </c>
      <c r="F16" s="269">
        <v>137</v>
      </c>
      <c r="G16" s="226">
        <f t="shared" si="0"/>
        <v>15</v>
      </c>
      <c r="H16" s="221" t="s">
        <v>174</v>
      </c>
      <c r="I16" s="53">
        <v>6000</v>
      </c>
      <c r="J16" s="216" t="s">
        <v>98</v>
      </c>
      <c r="K16" s="217">
        <v>0.77777777777777779</v>
      </c>
      <c r="M16" s="90">
        <v>86</v>
      </c>
      <c r="N16" s="75" t="s">
        <v>73</v>
      </c>
      <c r="O16" s="90">
        <v>62</v>
      </c>
      <c r="P16" s="11" t="str">
        <f t="shared" si="1"/>
        <v>Fav</v>
      </c>
      <c r="Q16" s="11" t="str">
        <f t="shared" si="2"/>
        <v>Over</v>
      </c>
      <c r="R16" s="11" t="str">
        <f t="shared" si="8"/>
        <v>no</v>
      </c>
      <c r="S16" s="11" t="str">
        <f t="shared" si="5"/>
        <v/>
      </c>
      <c r="T16" s="11" t="str">
        <f t="shared" si="6"/>
        <v>no</v>
      </c>
      <c r="U16" s="17" t="str">
        <f t="shared" si="7"/>
        <v>Fav</v>
      </c>
      <c r="V16" s="81" t="str">
        <f t="shared" si="9"/>
        <v/>
      </c>
      <c r="W16" s="82" t="str">
        <f t="shared" si="9"/>
        <v/>
      </c>
      <c r="X16" s="82" t="str">
        <f t="shared" si="9"/>
        <v/>
      </c>
      <c r="Y16" s="82" t="str">
        <f t="shared" si="9"/>
        <v>Fav</v>
      </c>
      <c r="Z16" s="83" t="str">
        <f t="shared" si="9"/>
        <v/>
      </c>
      <c r="AA16" s="82" t="str">
        <f t="shared" si="10"/>
        <v/>
      </c>
      <c r="AB16" s="82" t="str">
        <f t="shared" si="10"/>
        <v/>
      </c>
      <c r="AC16" s="82" t="str">
        <f t="shared" si="10"/>
        <v/>
      </c>
      <c r="AD16" s="82" t="str">
        <f t="shared" si="10"/>
        <v>Fav</v>
      </c>
      <c r="AE16" s="83" t="str">
        <f t="shared" si="10"/>
        <v/>
      </c>
    </row>
    <row r="17" spans="2:31" ht="16.5" customHeight="1" x14ac:dyDescent="0.3">
      <c r="B17" s="144">
        <v>2</v>
      </c>
      <c r="C17" s="152" t="s">
        <v>65</v>
      </c>
      <c r="D17" s="60">
        <v>-2000</v>
      </c>
      <c r="E17" s="276">
        <v>17</v>
      </c>
      <c r="F17" s="272">
        <v>135.5</v>
      </c>
      <c r="G17" s="225">
        <f t="shared" si="0"/>
        <v>15</v>
      </c>
      <c r="H17" s="152" t="s">
        <v>175</v>
      </c>
      <c r="I17" s="61">
        <v>1200</v>
      </c>
      <c r="J17" s="125" t="s">
        <v>54</v>
      </c>
      <c r="K17" s="127">
        <v>0.77777777777777779</v>
      </c>
      <c r="M17" s="90">
        <v>82</v>
      </c>
      <c r="N17" s="75" t="s">
        <v>73</v>
      </c>
      <c r="O17" s="90">
        <v>54</v>
      </c>
      <c r="P17" s="11" t="str">
        <f t="shared" si="1"/>
        <v>Fav</v>
      </c>
      <c r="Q17" s="11" t="str">
        <f t="shared" si="2"/>
        <v>Over</v>
      </c>
      <c r="R17" s="11" t="str">
        <f t="shared" si="8"/>
        <v>no</v>
      </c>
      <c r="S17" s="11" t="str">
        <f t="shared" si="5"/>
        <v/>
      </c>
      <c r="T17" s="11" t="str">
        <f t="shared" si="6"/>
        <v>no</v>
      </c>
      <c r="U17" s="17" t="str">
        <f t="shared" si="7"/>
        <v>Fav</v>
      </c>
      <c r="V17" s="81" t="str">
        <f t="shared" si="9"/>
        <v/>
      </c>
      <c r="W17" s="82" t="str">
        <f t="shared" si="9"/>
        <v/>
      </c>
      <c r="X17" s="82" t="str">
        <f t="shared" si="9"/>
        <v/>
      </c>
      <c r="Y17" s="82" t="str">
        <f t="shared" si="9"/>
        <v>Fav</v>
      </c>
      <c r="Z17" s="83" t="str">
        <f t="shared" si="9"/>
        <v/>
      </c>
      <c r="AA17" s="82" t="str">
        <f t="shared" si="10"/>
        <v/>
      </c>
      <c r="AB17" s="82" t="str">
        <f t="shared" si="10"/>
        <v/>
      </c>
      <c r="AC17" s="82" t="str">
        <f t="shared" si="10"/>
        <v/>
      </c>
      <c r="AD17" s="82" t="str">
        <f t="shared" si="10"/>
        <v>Fav</v>
      </c>
      <c r="AE17" s="83" t="str">
        <f t="shared" si="10"/>
        <v/>
      </c>
    </row>
    <row r="18" spans="2:31" ht="16.5" customHeight="1" x14ac:dyDescent="0.3">
      <c r="B18" s="223">
        <v>6</v>
      </c>
      <c r="C18" s="221" t="s">
        <v>68</v>
      </c>
      <c r="D18" s="46">
        <v>-320</v>
      </c>
      <c r="E18" s="268">
        <v>7</v>
      </c>
      <c r="F18" s="269">
        <v>136</v>
      </c>
      <c r="G18" s="226">
        <f t="shared" si="0"/>
        <v>11</v>
      </c>
      <c r="H18" s="221" t="s">
        <v>30</v>
      </c>
      <c r="I18" s="53">
        <v>260</v>
      </c>
      <c r="J18" s="216" t="s">
        <v>52</v>
      </c>
      <c r="K18" s="217">
        <v>0.78472222222222221</v>
      </c>
      <c r="M18" s="90">
        <v>65</v>
      </c>
      <c r="N18" s="75" t="s">
        <v>73</v>
      </c>
      <c r="O18" s="90">
        <v>64</v>
      </c>
      <c r="P18" s="11" t="str">
        <f t="shared" si="1"/>
        <v>Dog</v>
      </c>
      <c r="Q18" s="11" t="str">
        <f t="shared" si="2"/>
        <v>Under</v>
      </c>
      <c r="R18" s="11" t="str">
        <f t="shared" si="8"/>
        <v>yes</v>
      </c>
      <c r="S18" s="11" t="str">
        <f t="shared" si="5"/>
        <v/>
      </c>
      <c r="T18" s="11" t="str">
        <f t="shared" si="6"/>
        <v>no</v>
      </c>
      <c r="U18" s="17" t="str">
        <f t="shared" si="7"/>
        <v/>
      </c>
      <c r="V18" s="81" t="str">
        <f t="shared" si="9"/>
        <v/>
      </c>
      <c r="W18" s="82" t="str">
        <f t="shared" si="9"/>
        <v/>
      </c>
      <c r="X18" s="82" t="str">
        <f t="shared" si="9"/>
        <v/>
      </c>
      <c r="Y18" s="82" t="str">
        <f t="shared" si="9"/>
        <v/>
      </c>
      <c r="Z18" s="83" t="str">
        <f t="shared" si="9"/>
        <v/>
      </c>
      <c r="AA18" s="82" t="str">
        <f t="shared" si="10"/>
        <v/>
      </c>
      <c r="AB18" s="82" t="str">
        <f t="shared" si="10"/>
        <v/>
      </c>
      <c r="AC18" s="82" t="str">
        <f t="shared" si="10"/>
        <v/>
      </c>
      <c r="AD18" s="82" t="str">
        <f t="shared" si="10"/>
        <v/>
      </c>
      <c r="AE18" s="83" t="str">
        <f t="shared" si="10"/>
        <v/>
      </c>
    </row>
    <row r="19" spans="2:31" ht="16.5" customHeight="1" x14ac:dyDescent="0.3">
      <c r="B19" s="146">
        <v>5</v>
      </c>
      <c r="C19" s="154" t="s">
        <v>60</v>
      </c>
      <c r="D19" s="64">
        <v>-190</v>
      </c>
      <c r="E19" s="277">
        <v>4.5</v>
      </c>
      <c r="F19" s="274">
        <v>125</v>
      </c>
      <c r="G19" s="227">
        <f t="shared" si="0"/>
        <v>12</v>
      </c>
      <c r="H19" s="154" t="s">
        <v>87</v>
      </c>
      <c r="I19" s="65">
        <v>165</v>
      </c>
      <c r="J19" s="126" t="s">
        <v>80</v>
      </c>
      <c r="K19" s="128">
        <v>0.78819444444444453</v>
      </c>
      <c r="M19" s="90">
        <v>72</v>
      </c>
      <c r="N19" s="75" t="s">
        <v>73</v>
      </c>
      <c r="O19" s="90">
        <v>76</v>
      </c>
      <c r="P19" s="11" t="str">
        <f t="shared" si="1"/>
        <v>Dog</v>
      </c>
      <c r="Q19" s="11" t="str">
        <f t="shared" si="2"/>
        <v>Over</v>
      </c>
      <c r="R19" s="11" t="str">
        <f t="shared" si="8"/>
        <v>no</v>
      </c>
      <c r="S19" s="11" t="str">
        <f t="shared" si="5"/>
        <v>no</v>
      </c>
      <c r="T19" s="11" t="str">
        <f t="shared" si="6"/>
        <v>no</v>
      </c>
      <c r="U19" s="69" t="str">
        <f t="shared" si="7"/>
        <v>Dog</v>
      </c>
      <c r="V19" s="85" t="str">
        <f t="shared" si="9"/>
        <v>Dog</v>
      </c>
      <c r="W19" s="86" t="str">
        <f t="shared" si="9"/>
        <v/>
      </c>
      <c r="X19" s="86" t="str">
        <f t="shared" si="9"/>
        <v/>
      </c>
      <c r="Y19" s="86" t="str">
        <f t="shared" si="9"/>
        <v/>
      </c>
      <c r="Z19" s="87" t="str">
        <f t="shared" si="9"/>
        <v/>
      </c>
      <c r="AA19" s="86" t="str">
        <f t="shared" si="10"/>
        <v>Dog</v>
      </c>
      <c r="AB19" s="86" t="str">
        <f t="shared" si="10"/>
        <v/>
      </c>
      <c r="AC19" s="86" t="str">
        <f t="shared" si="10"/>
        <v/>
      </c>
      <c r="AD19" s="86" t="str">
        <f t="shared" si="10"/>
        <v/>
      </c>
      <c r="AE19" s="87" t="str">
        <f t="shared" si="10"/>
        <v/>
      </c>
    </row>
    <row r="20" spans="2:31" ht="24" customHeight="1" x14ac:dyDescent="0.35">
      <c r="B20" s="460" t="s">
        <v>10</v>
      </c>
      <c r="C20" s="461"/>
      <c r="D20" s="461"/>
      <c r="E20" s="461"/>
      <c r="F20" s="461"/>
      <c r="G20" s="461"/>
      <c r="H20" s="461"/>
      <c r="I20" s="461"/>
      <c r="J20" s="461"/>
      <c r="K20" s="461"/>
      <c r="P20" s="201" t="str">
        <f>COUNTIF(P4:P19,"Fav")&amp;"-"&amp;COUNTIF(P4:P19,"Dog")&amp;"-"&amp;COUNTIF(P4:P19,"Push")</f>
        <v>8-8-0</v>
      </c>
      <c r="Q20" s="201" t="str">
        <f>COUNTIF(Q4:Q19,"Over")&amp;"-"&amp;COUNTIF(Q4:Q19,"Under")&amp;"-"&amp;COUNTIF(Q4:Q19,"Push")</f>
        <v>11-5-0</v>
      </c>
      <c r="R20" s="201" t="str">
        <f>COUNTIF(R4:R19,"yes")&amp;"-"&amp;COUNTIF(R4:R19,"no")</f>
        <v>4-12</v>
      </c>
      <c r="S20" s="201" t="str">
        <f>COUNTIF(S4:S19,"yes")&amp;"-"&amp;COUNTIF(S4:S19,"no")</f>
        <v>0-5</v>
      </c>
      <c r="T20" s="201" t="str">
        <f>COUNTIF(T4:T19,"yes")&amp;"-"&amp;COUNTIF(T4:T19,"no")</f>
        <v>0-16</v>
      </c>
      <c r="U20" s="201" t="str">
        <f t="shared" ref="U20:Z20" si="11">COUNTIF(U4:U19,"Fav")&amp;"-"&amp;COUNTIF(U4:U19,"Dog")&amp;"-"&amp;COUNTIF(U4:U19,"Push")</f>
        <v>6-4-0</v>
      </c>
      <c r="V20" s="201" t="str">
        <f t="shared" si="11"/>
        <v>0-2-0</v>
      </c>
      <c r="W20" s="201" t="str">
        <f t="shared" si="11"/>
        <v>2-0-0</v>
      </c>
      <c r="X20" s="201" t="str">
        <f t="shared" si="11"/>
        <v>0-1-0</v>
      </c>
      <c r="Y20" s="201" t="str">
        <f t="shared" si="11"/>
        <v>2-1-0</v>
      </c>
      <c r="Z20" s="201" t="str">
        <f t="shared" si="11"/>
        <v>2-0-0</v>
      </c>
      <c r="AA20" s="201" t="str">
        <f>COUNTIF(AA4:AA19,"Fav")&amp;"-"&amp;COUNTIF(AA4:AA19,"Dog")</f>
        <v>1-1</v>
      </c>
      <c r="AB20" s="201" t="str">
        <f>COUNTIF(AB4:AB19,"Fav")&amp;"-"&amp;COUNTIF(AB4:AB19,"Dog")</f>
        <v>2-0</v>
      </c>
      <c r="AC20" s="201" t="str">
        <f>COUNTIF(AC4:AC19,"Fav")&amp;"-"&amp;COUNTIF(AC4:AC19,"Dog")</f>
        <v>1-0</v>
      </c>
      <c r="AD20" s="201" t="str">
        <f>COUNTIF(AD4:AD19,"Fav")&amp;"-"&amp;COUNTIF(AD4:AD19,"Dog")</f>
        <v>3-0</v>
      </c>
      <c r="AE20" s="201" t="str">
        <f>COUNTIF(AE4:AE19,"Fav")&amp;"-"&amp;COUNTIF(AE4:AE19,"Dog")</f>
        <v>2-0</v>
      </c>
    </row>
    <row r="21" spans="2:31" ht="16.5" customHeight="1" x14ac:dyDescent="0.3">
      <c r="B21" s="222">
        <v>3</v>
      </c>
      <c r="C21" s="220" t="s">
        <v>2</v>
      </c>
      <c r="D21" s="45">
        <v>-825</v>
      </c>
      <c r="E21" s="266">
        <v>12.5</v>
      </c>
      <c r="F21" s="267">
        <v>132</v>
      </c>
      <c r="G21" s="224">
        <f t="shared" ref="G21:G36" si="12">17-B21</f>
        <v>14</v>
      </c>
      <c r="H21" s="220" t="s">
        <v>176</v>
      </c>
      <c r="I21" s="52">
        <v>625</v>
      </c>
      <c r="J21" s="214" t="s">
        <v>177</v>
      </c>
      <c r="K21" s="215">
        <v>0.38541666666666669</v>
      </c>
      <c r="M21" s="90">
        <v>59</v>
      </c>
      <c r="N21" s="75" t="s">
        <v>73</v>
      </c>
      <c r="O21" s="90">
        <v>44</v>
      </c>
      <c r="P21" s="11" t="str">
        <f t="shared" ref="P21:P36" si="13">IF((M21-E21)&gt;O21,"Fav",IF(M21&lt;(O21+E21),"Dog","Push"))</f>
        <v>Fav</v>
      </c>
      <c r="Q21" s="11" t="str">
        <f t="shared" ref="Q21:Q36" si="14">IF((M21+O21)&gt;F21,"Over",IF((M21+O21)&lt;F21,"Under","Push"))</f>
        <v>Under</v>
      </c>
      <c r="R21" s="11" t="str">
        <f t="shared" si="8"/>
        <v>no</v>
      </c>
      <c r="S21" s="11" t="str">
        <f t="shared" si="5"/>
        <v/>
      </c>
      <c r="T21" s="11" t="str">
        <f t="shared" si="6"/>
        <v>no</v>
      </c>
      <c r="U21" s="55" t="str">
        <f t="shared" si="7"/>
        <v>Fav</v>
      </c>
      <c r="V21" s="77" t="str">
        <f t="shared" si="9"/>
        <v/>
      </c>
      <c r="W21" s="78" t="str">
        <f t="shared" si="9"/>
        <v/>
      </c>
      <c r="X21" s="78" t="str">
        <f t="shared" si="9"/>
        <v>Fav</v>
      </c>
      <c r="Y21" s="78" t="str">
        <f t="shared" si="9"/>
        <v/>
      </c>
      <c r="Z21" s="79" t="str">
        <f t="shared" si="9"/>
        <v/>
      </c>
      <c r="AA21" s="78" t="str">
        <f t="shared" si="10"/>
        <v/>
      </c>
      <c r="AB21" s="78" t="str">
        <f t="shared" si="10"/>
        <v/>
      </c>
      <c r="AC21" s="78" t="str">
        <f t="shared" si="10"/>
        <v>Fav</v>
      </c>
      <c r="AD21" s="78" t="str">
        <f t="shared" si="10"/>
        <v/>
      </c>
      <c r="AE21" s="79" t="str">
        <f t="shared" si="10"/>
        <v/>
      </c>
    </row>
    <row r="22" spans="2:31" ht="16.5" customHeight="1" x14ac:dyDescent="0.3">
      <c r="B22" s="144">
        <v>8</v>
      </c>
      <c r="C22" s="152" t="s">
        <v>132</v>
      </c>
      <c r="D22" s="60">
        <v>-150</v>
      </c>
      <c r="E22" s="276">
        <v>2</v>
      </c>
      <c r="F22" s="272">
        <v>157</v>
      </c>
      <c r="G22" s="225">
        <f t="shared" si="12"/>
        <v>9</v>
      </c>
      <c r="H22" s="152" t="s">
        <v>178</v>
      </c>
      <c r="I22" s="61">
        <v>130</v>
      </c>
      <c r="J22" s="125" t="s">
        <v>179</v>
      </c>
      <c r="K22" s="127">
        <v>0.3923611111111111</v>
      </c>
      <c r="M22" s="90">
        <v>75</v>
      </c>
      <c r="N22" s="75" t="s">
        <v>73</v>
      </c>
      <c r="O22" s="90">
        <v>77</v>
      </c>
      <c r="P22" s="11" t="str">
        <f t="shared" si="13"/>
        <v>Dog</v>
      </c>
      <c r="Q22" s="11" t="str">
        <f t="shared" si="14"/>
        <v>Under</v>
      </c>
      <c r="R22" s="11" t="str">
        <f t="shared" si="8"/>
        <v>no</v>
      </c>
      <c r="S22" s="11" t="str">
        <f t="shared" si="5"/>
        <v>no</v>
      </c>
      <c r="T22" s="11" t="str">
        <f t="shared" si="6"/>
        <v>no</v>
      </c>
      <c r="U22" s="17" t="str">
        <f t="shared" si="7"/>
        <v/>
      </c>
      <c r="V22" s="81" t="str">
        <f t="shared" si="9"/>
        <v/>
      </c>
      <c r="W22" s="82" t="str">
        <f t="shared" si="9"/>
        <v/>
      </c>
      <c r="X22" s="82" t="str">
        <f t="shared" si="9"/>
        <v/>
      </c>
      <c r="Y22" s="82" t="str">
        <f t="shared" si="9"/>
        <v/>
      </c>
      <c r="Z22" s="83" t="str">
        <f t="shared" si="9"/>
        <v/>
      </c>
      <c r="AA22" s="82" t="str">
        <f t="shared" si="10"/>
        <v/>
      </c>
      <c r="AB22" s="82" t="str">
        <f t="shared" si="10"/>
        <v/>
      </c>
      <c r="AC22" s="82" t="str">
        <f t="shared" si="10"/>
        <v/>
      </c>
      <c r="AD22" s="82" t="str">
        <f t="shared" si="10"/>
        <v/>
      </c>
      <c r="AE22" s="83" t="str">
        <f t="shared" si="10"/>
        <v/>
      </c>
    </row>
    <row r="23" spans="2:31" ht="16.5" customHeight="1" x14ac:dyDescent="0.3">
      <c r="B23" s="223">
        <v>3</v>
      </c>
      <c r="C23" s="221" t="s">
        <v>5</v>
      </c>
      <c r="D23" s="46">
        <v>-450</v>
      </c>
      <c r="E23" s="268">
        <v>10.5</v>
      </c>
      <c r="F23" s="269">
        <v>146</v>
      </c>
      <c r="G23" s="226">
        <f t="shared" si="12"/>
        <v>14</v>
      </c>
      <c r="H23" s="221" t="s">
        <v>180</v>
      </c>
      <c r="I23" s="53">
        <v>350</v>
      </c>
      <c r="J23" s="216" t="s">
        <v>181</v>
      </c>
      <c r="K23" s="217">
        <v>0.39583333333333331</v>
      </c>
      <c r="M23" s="90">
        <v>84</v>
      </c>
      <c r="N23" s="75" t="s">
        <v>73</v>
      </c>
      <c r="O23" s="90">
        <v>74</v>
      </c>
      <c r="P23" s="11" t="str">
        <f t="shared" si="13"/>
        <v>Dog</v>
      </c>
      <c r="Q23" s="11" t="str">
        <f t="shared" si="14"/>
        <v>Over</v>
      </c>
      <c r="R23" s="11" t="str">
        <f t="shared" si="8"/>
        <v>yes</v>
      </c>
      <c r="S23" s="11" t="str">
        <f t="shared" si="5"/>
        <v/>
      </c>
      <c r="T23" s="11" t="str">
        <f t="shared" si="6"/>
        <v>yes</v>
      </c>
      <c r="U23" s="17" t="str">
        <f t="shared" si="7"/>
        <v>Dog</v>
      </c>
      <c r="V23" s="81" t="str">
        <f t="shared" si="9"/>
        <v/>
      </c>
      <c r="W23" s="82" t="str">
        <f t="shared" si="9"/>
        <v/>
      </c>
      <c r="X23" s="82" t="str">
        <f t="shared" si="9"/>
        <v>Dog</v>
      </c>
      <c r="Y23" s="82" t="str">
        <f t="shared" si="9"/>
        <v/>
      </c>
      <c r="Z23" s="83" t="str">
        <f t="shared" si="9"/>
        <v/>
      </c>
      <c r="AA23" s="82" t="str">
        <f t="shared" si="10"/>
        <v/>
      </c>
      <c r="AB23" s="82" t="str">
        <f t="shared" si="10"/>
        <v/>
      </c>
      <c r="AC23" s="82" t="str">
        <f t="shared" si="10"/>
        <v>Fav</v>
      </c>
      <c r="AD23" s="82" t="str">
        <f t="shared" si="10"/>
        <v/>
      </c>
      <c r="AE23" s="83" t="str">
        <f t="shared" si="10"/>
        <v/>
      </c>
    </row>
    <row r="24" spans="2:31" ht="16.5" customHeight="1" x14ac:dyDescent="0.3">
      <c r="B24" s="144">
        <v>6</v>
      </c>
      <c r="C24" s="152" t="s">
        <v>7</v>
      </c>
      <c r="D24" s="60">
        <v>-260</v>
      </c>
      <c r="E24" s="276">
        <v>4.5</v>
      </c>
      <c r="F24" s="272">
        <v>140</v>
      </c>
      <c r="G24" s="225">
        <f t="shared" si="12"/>
        <v>11</v>
      </c>
      <c r="H24" s="152" t="s">
        <v>182</v>
      </c>
      <c r="I24" s="61">
        <v>220</v>
      </c>
      <c r="J24" s="125" t="s">
        <v>183</v>
      </c>
      <c r="K24" s="127">
        <v>0.39583333333333331</v>
      </c>
      <c r="M24" s="90">
        <v>58</v>
      </c>
      <c r="N24" s="75" t="s">
        <v>73</v>
      </c>
      <c r="O24" s="90">
        <v>57</v>
      </c>
      <c r="P24" s="11" t="str">
        <f t="shared" si="13"/>
        <v>Dog</v>
      </c>
      <c r="Q24" s="11" t="str">
        <f t="shared" si="14"/>
        <v>Under</v>
      </c>
      <c r="R24" s="11" t="str">
        <f t="shared" si="8"/>
        <v>yes</v>
      </c>
      <c r="S24" s="11" t="str">
        <f t="shared" si="5"/>
        <v>yes</v>
      </c>
      <c r="T24" s="11" t="str">
        <f t="shared" si="6"/>
        <v>no</v>
      </c>
      <c r="U24" s="17" t="str">
        <f t="shared" si="7"/>
        <v/>
      </c>
      <c r="V24" s="81" t="str">
        <f t="shared" ref="V24:Z36" si="15">IF($B24=V$3,$P24,"")</f>
        <v/>
      </c>
      <c r="W24" s="82" t="str">
        <f t="shared" si="15"/>
        <v/>
      </c>
      <c r="X24" s="82" t="str">
        <f t="shared" si="15"/>
        <v/>
      </c>
      <c r="Y24" s="82" t="str">
        <f t="shared" si="15"/>
        <v/>
      </c>
      <c r="Z24" s="83" t="str">
        <f t="shared" si="15"/>
        <v/>
      </c>
      <c r="AA24" s="82" t="str">
        <f t="shared" ref="AA24:AE36" si="16">IF($B24=AA$3,IF($M24&gt;$O24,"Fav","Dog"),"")</f>
        <v/>
      </c>
      <c r="AB24" s="82" t="str">
        <f t="shared" si="16"/>
        <v/>
      </c>
      <c r="AC24" s="82" t="str">
        <f t="shared" si="16"/>
        <v/>
      </c>
      <c r="AD24" s="82" t="str">
        <f t="shared" si="16"/>
        <v/>
      </c>
      <c r="AE24" s="83" t="str">
        <f t="shared" si="16"/>
        <v/>
      </c>
    </row>
    <row r="25" spans="2:31" ht="16.5" customHeight="1" x14ac:dyDescent="0.3">
      <c r="B25" s="223">
        <v>6</v>
      </c>
      <c r="C25" s="221" t="s">
        <v>184</v>
      </c>
      <c r="D25" s="46">
        <v>-225</v>
      </c>
      <c r="E25" s="268">
        <v>5</v>
      </c>
      <c r="F25" s="269">
        <v>123.5</v>
      </c>
      <c r="G25" s="226">
        <f t="shared" si="12"/>
        <v>11</v>
      </c>
      <c r="H25" s="221" t="s">
        <v>3</v>
      </c>
      <c r="I25" s="53">
        <v>185</v>
      </c>
      <c r="J25" s="216" t="s">
        <v>177</v>
      </c>
      <c r="K25" s="217">
        <v>0.48958333333333331</v>
      </c>
      <c r="M25" s="90">
        <v>66</v>
      </c>
      <c r="N25" s="75" t="s">
        <v>73</v>
      </c>
      <c r="O25" s="90">
        <v>57</v>
      </c>
      <c r="P25" s="11" t="str">
        <f t="shared" si="13"/>
        <v>Fav</v>
      </c>
      <c r="Q25" s="11" t="str">
        <f t="shared" si="14"/>
        <v>Under</v>
      </c>
      <c r="R25" s="11" t="str">
        <f t="shared" si="8"/>
        <v>no</v>
      </c>
      <c r="S25" s="11" t="str">
        <f t="shared" si="5"/>
        <v/>
      </c>
      <c r="T25" s="11" t="str">
        <f t="shared" si="6"/>
        <v>no</v>
      </c>
      <c r="U25" s="17" t="str">
        <f t="shared" si="7"/>
        <v/>
      </c>
      <c r="V25" s="81" t="str">
        <f t="shared" si="15"/>
        <v/>
      </c>
      <c r="W25" s="82" t="str">
        <f t="shared" si="15"/>
        <v/>
      </c>
      <c r="X25" s="82" t="str">
        <f t="shared" si="15"/>
        <v/>
      </c>
      <c r="Y25" s="82" t="str">
        <f t="shared" si="15"/>
        <v/>
      </c>
      <c r="Z25" s="83" t="str">
        <f t="shared" si="15"/>
        <v/>
      </c>
      <c r="AA25" s="82" t="str">
        <f t="shared" si="16"/>
        <v/>
      </c>
      <c r="AB25" s="82" t="str">
        <f t="shared" si="16"/>
        <v/>
      </c>
      <c r="AC25" s="82" t="str">
        <f t="shared" si="16"/>
        <v/>
      </c>
      <c r="AD25" s="82" t="str">
        <f t="shared" si="16"/>
        <v/>
      </c>
      <c r="AE25" s="83" t="str">
        <f t="shared" si="16"/>
        <v/>
      </c>
    </row>
    <row r="26" spans="2:31" ht="16.5" customHeight="1" x14ac:dyDescent="0.3">
      <c r="B26" s="144">
        <v>1</v>
      </c>
      <c r="C26" s="152" t="s">
        <v>4</v>
      </c>
      <c r="D26" s="60">
        <v>-6500</v>
      </c>
      <c r="E26" s="276">
        <v>21</v>
      </c>
      <c r="F26" s="272">
        <v>150</v>
      </c>
      <c r="G26" s="225">
        <f t="shared" si="12"/>
        <v>16</v>
      </c>
      <c r="H26" s="152" t="s">
        <v>154</v>
      </c>
      <c r="I26" s="61">
        <v>4600</v>
      </c>
      <c r="J26" s="125" t="s">
        <v>179</v>
      </c>
      <c r="K26" s="127">
        <v>0.49652777777777773</v>
      </c>
      <c r="M26" s="90">
        <v>72</v>
      </c>
      <c r="N26" s="75" t="s">
        <v>73</v>
      </c>
      <c r="O26" s="90">
        <v>62</v>
      </c>
      <c r="P26" s="11" t="str">
        <f t="shared" si="13"/>
        <v>Dog</v>
      </c>
      <c r="Q26" s="11" t="str">
        <f t="shared" si="14"/>
        <v>Under</v>
      </c>
      <c r="R26" s="11" t="str">
        <f t="shared" si="8"/>
        <v>yes</v>
      </c>
      <c r="S26" s="11" t="str">
        <f t="shared" si="5"/>
        <v/>
      </c>
      <c r="T26" s="11" t="str">
        <f t="shared" si="6"/>
        <v>no</v>
      </c>
      <c r="U26" s="17" t="str">
        <f t="shared" si="7"/>
        <v>Dog</v>
      </c>
      <c r="V26" s="81" t="str">
        <f t="shared" si="15"/>
        <v/>
      </c>
      <c r="W26" s="82" t="str">
        <f t="shared" si="15"/>
        <v/>
      </c>
      <c r="X26" s="82" t="str">
        <f t="shared" si="15"/>
        <v/>
      </c>
      <c r="Y26" s="82" t="str">
        <f t="shared" si="15"/>
        <v/>
      </c>
      <c r="Z26" s="83" t="str">
        <f t="shared" si="15"/>
        <v>Dog</v>
      </c>
      <c r="AA26" s="82" t="str">
        <f t="shared" si="16"/>
        <v/>
      </c>
      <c r="AB26" s="82" t="str">
        <f t="shared" si="16"/>
        <v/>
      </c>
      <c r="AC26" s="82" t="str">
        <f t="shared" si="16"/>
        <v/>
      </c>
      <c r="AD26" s="82" t="str">
        <f t="shared" si="16"/>
        <v/>
      </c>
      <c r="AE26" s="83" t="str">
        <f t="shared" si="16"/>
        <v>Fav</v>
      </c>
    </row>
    <row r="27" spans="2:31" ht="16.5" customHeight="1" x14ac:dyDescent="0.3">
      <c r="B27" s="223">
        <v>6</v>
      </c>
      <c r="C27" s="221" t="s">
        <v>88</v>
      </c>
      <c r="D27" s="46">
        <v>-600</v>
      </c>
      <c r="E27" s="268">
        <v>8.5</v>
      </c>
      <c r="F27" s="269">
        <v>126.5</v>
      </c>
      <c r="G27" s="226">
        <f t="shared" si="12"/>
        <v>11</v>
      </c>
      <c r="H27" s="221" t="s">
        <v>58</v>
      </c>
      <c r="I27" s="53">
        <v>400</v>
      </c>
      <c r="J27" s="216" t="s">
        <v>181</v>
      </c>
      <c r="K27" s="217">
        <v>0.5</v>
      </c>
      <c r="M27" s="90">
        <v>60</v>
      </c>
      <c r="N27" s="75" t="s">
        <v>73</v>
      </c>
      <c r="O27" s="90">
        <v>68</v>
      </c>
      <c r="P27" s="11" t="str">
        <f t="shared" si="13"/>
        <v>Dog</v>
      </c>
      <c r="Q27" s="11" t="str">
        <f t="shared" si="14"/>
        <v>Over</v>
      </c>
      <c r="R27" s="11" t="str">
        <f t="shared" si="8"/>
        <v>no</v>
      </c>
      <c r="S27" s="11" t="str">
        <f t="shared" si="5"/>
        <v/>
      </c>
      <c r="T27" s="11" t="str">
        <f t="shared" si="6"/>
        <v>no</v>
      </c>
      <c r="U27" s="17" t="str">
        <f t="shared" si="7"/>
        <v/>
      </c>
      <c r="V27" s="81" t="str">
        <f t="shared" si="15"/>
        <v/>
      </c>
      <c r="W27" s="82" t="str">
        <f t="shared" si="15"/>
        <v/>
      </c>
      <c r="X27" s="82" t="str">
        <f t="shared" si="15"/>
        <v/>
      </c>
      <c r="Y27" s="82" t="str">
        <f t="shared" si="15"/>
        <v/>
      </c>
      <c r="Z27" s="83" t="str">
        <f t="shared" si="15"/>
        <v/>
      </c>
      <c r="AA27" s="82" t="str">
        <f t="shared" si="16"/>
        <v/>
      </c>
      <c r="AB27" s="82" t="str">
        <f t="shared" si="16"/>
        <v/>
      </c>
      <c r="AC27" s="82" t="str">
        <f t="shared" si="16"/>
        <v/>
      </c>
      <c r="AD27" s="82" t="str">
        <f t="shared" si="16"/>
        <v/>
      </c>
      <c r="AE27" s="83" t="str">
        <f t="shared" si="16"/>
        <v/>
      </c>
    </row>
    <row r="28" spans="2:31" ht="16.5" customHeight="1" x14ac:dyDescent="0.3">
      <c r="B28" s="144">
        <v>3</v>
      </c>
      <c r="C28" s="152" t="s">
        <v>6</v>
      </c>
      <c r="D28" s="60">
        <v>-1100</v>
      </c>
      <c r="E28" s="276">
        <v>13.5</v>
      </c>
      <c r="F28" s="272">
        <v>147.5</v>
      </c>
      <c r="G28" s="225">
        <f t="shared" si="12"/>
        <v>14</v>
      </c>
      <c r="H28" s="152" t="s">
        <v>159</v>
      </c>
      <c r="I28" s="61">
        <v>750</v>
      </c>
      <c r="J28" s="125" t="s">
        <v>183</v>
      </c>
      <c r="K28" s="127">
        <v>0.5</v>
      </c>
      <c r="M28" s="90">
        <v>78</v>
      </c>
      <c r="N28" s="75" t="s">
        <v>73</v>
      </c>
      <c r="O28" s="90">
        <v>59</v>
      </c>
      <c r="P28" s="11" t="str">
        <f t="shared" si="13"/>
        <v>Fav</v>
      </c>
      <c r="Q28" s="11" t="str">
        <f t="shared" si="14"/>
        <v>Under</v>
      </c>
      <c r="R28" s="11" t="str">
        <f t="shared" si="8"/>
        <v>no</v>
      </c>
      <c r="S28" s="11" t="str">
        <f t="shared" si="5"/>
        <v/>
      </c>
      <c r="T28" s="11" t="str">
        <f t="shared" si="6"/>
        <v>no</v>
      </c>
      <c r="U28" s="17" t="str">
        <f t="shared" si="7"/>
        <v>Fav</v>
      </c>
      <c r="V28" s="81" t="str">
        <f t="shared" si="15"/>
        <v/>
      </c>
      <c r="W28" s="82" t="str">
        <f t="shared" si="15"/>
        <v/>
      </c>
      <c r="X28" s="82" t="str">
        <f t="shared" si="15"/>
        <v>Fav</v>
      </c>
      <c r="Y28" s="82" t="str">
        <f t="shared" si="15"/>
        <v/>
      </c>
      <c r="Z28" s="83" t="str">
        <f t="shared" si="15"/>
        <v/>
      </c>
      <c r="AA28" s="82" t="str">
        <f t="shared" si="16"/>
        <v/>
      </c>
      <c r="AB28" s="82" t="str">
        <f t="shared" si="16"/>
        <v/>
      </c>
      <c r="AC28" s="82" t="str">
        <f t="shared" si="16"/>
        <v>Fav</v>
      </c>
      <c r="AD28" s="82" t="str">
        <f t="shared" si="16"/>
        <v/>
      </c>
      <c r="AE28" s="83" t="str">
        <f t="shared" si="16"/>
        <v/>
      </c>
    </row>
    <row r="29" spans="2:31" ht="16.5" customHeight="1" x14ac:dyDescent="0.3">
      <c r="B29" s="223">
        <v>5</v>
      </c>
      <c r="C29" s="221" t="s">
        <v>185</v>
      </c>
      <c r="D29" s="46">
        <v>-115</v>
      </c>
      <c r="E29" s="268">
        <v>1</v>
      </c>
      <c r="F29" s="269">
        <v>134</v>
      </c>
      <c r="G29" s="226">
        <f t="shared" si="12"/>
        <v>12</v>
      </c>
      <c r="H29" s="221" t="s">
        <v>48</v>
      </c>
      <c r="I29" s="53">
        <v>95</v>
      </c>
      <c r="J29" s="216" t="s">
        <v>177</v>
      </c>
      <c r="K29" s="217">
        <v>0.67361111111111116</v>
      </c>
      <c r="M29" s="90">
        <v>71</v>
      </c>
      <c r="N29" s="75" t="s">
        <v>73</v>
      </c>
      <c r="O29" s="90">
        <v>84</v>
      </c>
      <c r="P29" s="11" t="str">
        <f t="shared" si="13"/>
        <v>Dog</v>
      </c>
      <c r="Q29" s="11" t="str">
        <f t="shared" si="14"/>
        <v>Over</v>
      </c>
      <c r="R29" s="11" t="str">
        <f t="shared" si="8"/>
        <v>no</v>
      </c>
      <c r="S29" s="11" t="str">
        <f t="shared" si="5"/>
        <v>no</v>
      </c>
      <c r="T29" s="11" t="str">
        <f t="shared" si="6"/>
        <v>no</v>
      </c>
      <c r="U29" s="17" t="str">
        <f t="shared" si="7"/>
        <v>Dog</v>
      </c>
      <c r="V29" s="81" t="str">
        <f t="shared" si="15"/>
        <v>Dog</v>
      </c>
      <c r="W29" s="82" t="str">
        <f t="shared" si="15"/>
        <v/>
      </c>
      <c r="X29" s="82" t="str">
        <f t="shared" si="15"/>
        <v/>
      </c>
      <c r="Y29" s="82" t="str">
        <f t="shared" si="15"/>
        <v/>
      </c>
      <c r="Z29" s="83" t="str">
        <f t="shared" si="15"/>
        <v/>
      </c>
      <c r="AA29" s="82" t="str">
        <f t="shared" si="16"/>
        <v>Dog</v>
      </c>
      <c r="AB29" s="82" t="str">
        <f t="shared" si="16"/>
        <v/>
      </c>
      <c r="AC29" s="82" t="str">
        <f t="shared" si="16"/>
        <v/>
      </c>
      <c r="AD29" s="82" t="str">
        <f t="shared" si="16"/>
        <v/>
      </c>
      <c r="AE29" s="83" t="str">
        <f t="shared" si="16"/>
        <v/>
      </c>
    </row>
    <row r="30" spans="2:31" ht="16.5" customHeight="1" x14ac:dyDescent="0.3">
      <c r="B30" s="144">
        <v>1</v>
      </c>
      <c r="C30" s="152" t="s">
        <v>9</v>
      </c>
      <c r="D30" s="60">
        <v>-7000</v>
      </c>
      <c r="E30" s="276">
        <v>21.5</v>
      </c>
      <c r="F30" s="272">
        <v>131.5</v>
      </c>
      <c r="G30" s="225">
        <f t="shared" si="12"/>
        <v>16</v>
      </c>
      <c r="H30" s="152" t="s">
        <v>190</v>
      </c>
      <c r="I30" s="61">
        <v>5100</v>
      </c>
      <c r="J30" s="125" t="s">
        <v>179</v>
      </c>
      <c r="K30" s="127">
        <v>0.67361111111111116</v>
      </c>
      <c r="M30" s="90">
        <v>74</v>
      </c>
      <c r="N30" s="75" t="s">
        <v>73</v>
      </c>
      <c r="O30" s="90">
        <v>54</v>
      </c>
      <c r="P30" s="11" t="str">
        <f t="shared" si="13"/>
        <v>Dog</v>
      </c>
      <c r="Q30" s="11" t="str">
        <f t="shared" si="14"/>
        <v>Under</v>
      </c>
      <c r="R30" s="11" t="str">
        <f t="shared" si="8"/>
        <v>yes</v>
      </c>
      <c r="S30" s="11" t="str">
        <f t="shared" si="5"/>
        <v/>
      </c>
      <c r="T30" s="11" t="str">
        <f t="shared" si="6"/>
        <v>no</v>
      </c>
      <c r="U30" s="17" t="str">
        <f t="shared" si="7"/>
        <v>Dog</v>
      </c>
      <c r="V30" s="81" t="str">
        <f t="shared" si="15"/>
        <v/>
      </c>
      <c r="W30" s="82" t="str">
        <f t="shared" si="15"/>
        <v/>
      </c>
      <c r="X30" s="82" t="str">
        <f t="shared" si="15"/>
        <v/>
      </c>
      <c r="Y30" s="82" t="str">
        <f t="shared" si="15"/>
        <v/>
      </c>
      <c r="Z30" s="83" t="str">
        <f t="shared" si="15"/>
        <v>Dog</v>
      </c>
      <c r="AA30" s="82" t="str">
        <f t="shared" si="16"/>
        <v/>
      </c>
      <c r="AB30" s="82" t="str">
        <f t="shared" si="16"/>
        <v/>
      </c>
      <c r="AC30" s="82" t="str">
        <f t="shared" si="16"/>
        <v/>
      </c>
      <c r="AD30" s="82" t="str">
        <f t="shared" si="16"/>
        <v/>
      </c>
      <c r="AE30" s="83" t="str">
        <f t="shared" si="16"/>
        <v>Fav</v>
      </c>
    </row>
    <row r="31" spans="2:31" ht="16.5" customHeight="1" x14ac:dyDescent="0.3">
      <c r="B31" s="223">
        <v>10</v>
      </c>
      <c r="C31" s="221" t="s">
        <v>186</v>
      </c>
      <c r="D31" s="46">
        <v>-130</v>
      </c>
      <c r="E31" s="268">
        <v>2</v>
      </c>
      <c r="F31" s="269">
        <v>138</v>
      </c>
      <c r="G31" s="226">
        <f t="shared" si="12"/>
        <v>7</v>
      </c>
      <c r="H31" s="221" t="s">
        <v>187</v>
      </c>
      <c r="I31" s="53">
        <v>115</v>
      </c>
      <c r="J31" s="216" t="s">
        <v>181</v>
      </c>
      <c r="K31" s="217">
        <v>0.68055555555555547</v>
      </c>
      <c r="M31" s="90">
        <v>72</v>
      </c>
      <c r="N31" s="75" t="s">
        <v>73</v>
      </c>
      <c r="O31" s="90">
        <v>55</v>
      </c>
      <c r="P31" s="11" t="str">
        <f t="shared" si="13"/>
        <v>Fav</v>
      </c>
      <c r="Q31" s="11" t="str">
        <f t="shared" si="14"/>
        <v>Under</v>
      </c>
      <c r="R31" s="11" t="str">
        <f t="shared" si="8"/>
        <v>no</v>
      </c>
      <c r="S31" s="11" t="str">
        <f t="shared" si="5"/>
        <v>no</v>
      </c>
      <c r="T31" s="11" t="str">
        <f t="shared" si="6"/>
        <v>no</v>
      </c>
      <c r="U31" s="17" t="str">
        <f t="shared" si="7"/>
        <v/>
      </c>
      <c r="V31" s="81" t="str">
        <f t="shared" si="15"/>
        <v/>
      </c>
      <c r="W31" s="82" t="str">
        <f t="shared" si="15"/>
        <v/>
      </c>
      <c r="X31" s="82" t="str">
        <f t="shared" si="15"/>
        <v/>
      </c>
      <c r="Y31" s="82" t="str">
        <f t="shared" si="15"/>
        <v/>
      </c>
      <c r="Z31" s="83" t="str">
        <f t="shared" si="15"/>
        <v/>
      </c>
      <c r="AA31" s="82" t="str">
        <f t="shared" si="16"/>
        <v/>
      </c>
      <c r="AB31" s="82" t="str">
        <f t="shared" si="16"/>
        <v/>
      </c>
      <c r="AC31" s="82" t="str">
        <f t="shared" si="16"/>
        <v/>
      </c>
      <c r="AD31" s="82" t="str">
        <f t="shared" si="16"/>
        <v/>
      </c>
      <c r="AE31" s="83" t="str">
        <f t="shared" si="16"/>
        <v/>
      </c>
    </row>
    <row r="32" spans="2:31" ht="16.5" customHeight="1" x14ac:dyDescent="0.3">
      <c r="B32" s="144">
        <v>4</v>
      </c>
      <c r="C32" s="152" t="s">
        <v>110</v>
      </c>
      <c r="D32" s="60">
        <v>-600</v>
      </c>
      <c r="E32" s="276">
        <v>11.5</v>
      </c>
      <c r="F32" s="272">
        <v>136</v>
      </c>
      <c r="G32" s="225">
        <f t="shared" si="12"/>
        <v>13</v>
      </c>
      <c r="H32" s="152" t="s">
        <v>188</v>
      </c>
      <c r="I32" s="61">
        <v>400</v>
      </c>
      <c r="J32" s="125" t="s">
        <v>183</v>
      </c>
      <c r="K32" s="127">
        <v>0.68402777777777779</v>
      </c>
      <c r="M32" s="90">
        <v>77</v>
      </c>
      <c r="N32" s="75" t="s">
        <v>73</v>
      </c>
      <c r="O32" s="90">
        <v>59</v>
      </c>
      <c r="P32" s="11" t="str">
        <f t="shared" si="13"/>
        <v>Fav</v>
      </c>
      <c r="Q32" s="11" t="str">
        <f t="shared" si="14"/>
        <v>Push</v>
      </c>
      <c r="R32" s="11" t="str">
        <f t="shared" si="8"/>
        <v>no</v>
      </c>
      <c r="S32" s="11" t="str">
        <f t="shared" si="5"/>
        <v/>
      </c>
      <c r="T32" s="11" t="str">
        <f t="shared" si="6"/>
        <v>no</v>
      </c>
      <c r="U32" s="17" t="str">
        <f t="shared" si="7"/>
        <v>Fav</v>
      </c>
      <c r="V32" s="81" t="str">
        <f t="shared" si="15"/>
        <v/>
      </c>
      <c r="W32" s="82" t="str">
        <f t="shared" si="15"/>
        <v>Fav</v>
      </c>
      <c r="X32" s="82" t="str">
        <f t="shared" si="15"/>
        <v/>
      </c>
      <c r="Y32" s="82" t="str">
        <f t="shared" si="15"/>
        <v/>
      </c>
      <c r="Z32" s="83" t="str">
        <f t="shared" si="15"/>
        <v/>
      </c>
      <c r="AA32" s="82" t="str">
        <f t="shared" si="16"/>
        <v/>
      </c>
      <c r="AB32" s="82" t="str">
        <f t="shared" si="16"/>
        <v>Fav</v>
      </c>
      <c r="AC32" s="82" t="str">
        <f t="shared" si="16"/>
        <v/>
      </c>
      <c r="AD32" s="82" t="str">
        <f t="shared" si="16"/>
        <v/>
      </c>
      <c r="AE32" s="83" t="str">
        <f t="shared" si="16"/>
        <v/>
      </c>
    </row>
    <row r="33" spans="2:31" ht="16.5" customHeight="1" x14ac:dyDescent="0.3">
      <c r="B33" s="223">
        <v>8</v>
      </c>
      <c r="C33" s="221" t="s">
        <v>23</v>
      </c>
      <c r="D33" s="46">
        <v>-135</v>
      </c>
      <c r="E33" s="268">
        <v>3</v>
      </c>
      <c r="F33" s="269">
        <v>141.5</v>
      </c>
      <c r="G33" s="226">
        <f t="shared" si="12"/>
        <v>9</v>
      </c>
      <c r="H33" s="221" t="s">
        <v>161</v>
      </c>
      <c r="I33" s="53">
        <v>115</v>
      </c>
      <c r="J33" s="216" t="s">
        <v>179</v>
      </c>
      <c r="K33" s="217">
        <v>0.77777777777777779</v>
      </c>
      <c r="M33" s="90">
        <v>72</v>
      </c>
      <c r="N33" s="75" t="s">
        <v>73</v>
      </c>
      <c r="O33" s="90">
        <v>74</v>
      </c>
      <c r="P33" s="11" t="str">
        <f t="shared" si="13"/>
        <v>Dog</v>
      </c>
      <c r="Q33" s="11" t="str">
        <f t="shared" si="14"/>
        <v>Over</v>
      </c>
      <c r="R33" s="11" t="str">
        <f t="shared" si="8"/>
        <v>no</v>
      </c>
      <c r="S33" s="11" t="str">
        <f t="shared" si="5"/>
        <v>no</v>
      </c>
      <c r="T33" s="11" t="str">
        <f t="shared" si="6"/>
        <v>no</v>
      </c>
      <c r="U33" s="17" t="str">
        <f t="shared" si="7"/>
        <v/>
      </c>
      <c r="V33" s="81" t="str">
        <f t="shared" si="15"/>
        <v/>
      </c>
      <c r="W33" s="82" t="str">
        <f t="shared" si="15"/>
        <v/>
      </c>
      <c r="X33" s="82" t="str">
        <f t="shared" si="15"/>
        <v/>
      </c>
      <c r="Y33" s="82" t="str">
        <f t="shared" si="15"/>
        <v/>
      </c>
      <c r="Z33" s="83" t="str">
        <f t="shared" si="15"/>
        <v/>
      </c>
      <c r="AA33" s="82" t="str">
        <f t="shared" si="16"/>
        <v/>
      </c>
      <c r="AB33" s="82" t="str">
        <f t="shared" si="16"/>
        <v/>
      </c>
      <c r="AC33" s="82" t="str">
        <f t="shared" si="16"/>
        <v/>
      </c>
      <c r="AD33" s="82" t="str">
        <f t="shared" si="16"/>
        <v/>
      </c>
      <c r="AE33" s="83" t="str">
        <f t="shared" si="16"/>
        <v/>
      </c>
    </row>
    <row r="34" spans="2:31" ht="16.5" customHeight="1" x14ac:dyDescent="0.3">
      <c r="B34" s="144">
        <v>2</v>
      </c>
      <c r="C34" s="152" t="s">
        <v>127</v>
      </c>
      <c r="D34" s="60">
        <v>-2000</v>
      </c>
      <c r="E34" s="276">
        <v>17</v>
      </c>
      <c r="F34" s="272">
        <v>134</v>
      </c>
      <c r="G34" s="225">
        <f t="shared" si="12"/>
        <v>15</v>
      </c>
      <c r="H34" s="152" t="s">
        <v>148</v>
      </c>
      <c r="I34" s="61">
        <v>1200</v>
      </c>
      <c r="J34" s="125" t="s">
        <v>181</v>
      </c>
      <c r="K34" s="127">
        <v>0.78472222222222221</v>
      </c>
      <c r="M34" s="90">
        <v>77</v>
      </c>
      <c r="N34" s="75" t="s">
        <v>73</v>
      </c>
      <c r="O34" s="90">
        <v>62</v>
      </c>
      <c r="P34" s="11" t="str">
        <f t="shared" si="13"/>
        <v>Dog</v>
      </c>
      <c r="Q34" s="11" t="str">
        <f t="shared" si="14"/>
        <v>Over</v>
      </c>
      <c r="R34" s="11" t="str">
        <f t="shared" si="8"/>
        <v>yes</v>
      </c>
      <c r="S34" s="11" t="str">
        <f t="shared" si="5"/>
        <v/>
      </c>
      <c r="T34" s="11" t="str">
        <f t="shared" si="6"/>
        <v>no</v>
      </c>
      <c r="U34" s="17" t="str">
        <f t="shared" si="7"/>
        <v>Dog</v>
      </c>
      <c r="V34" s="81" t="str">
        <f t="shared" si="15"/>
        <v/>
      </c>
      <c r="W34" s="82" t="str">
        <f t="shared" si="15"/>
        <v/>
      </c>
      <c r="X34" s="82" t="str">
        <f t="shared" si="15"/>
        <v/>
      </c>
      <c r="Y34" s="82" t="str">
        <f t="shared" si="15"/>
        <v>Dog</v>
      </c>
      <c r="Z34" s="83" t="str">
        <f t="shared" si="15"/>
        <v/>
      </c>
      <c r="AA34" s="82" t="str">
        <f t="shared" si="16"/>
        <v/>
      </c>
      <c r="AB34" s="82" t="str">
        <f t="shared" si="16"/>
        <v/>
      </c>
      <c r="AC34" s="82" t="str">
        <f t="shared" si="16"/>
        <v/>
      </c>
      <c r="AD34" s="82" t="str">
        <f t="shared" si="16"/>
        <v>Fav</v>
      </c>
      <c r="AE34" s="83" t="str">
        <f t="shared" si="16"/>
        <v/>
      </c>
    </row>
    <row r="35" spans="2:31" ht="16.5" customHeight="1" x14ac:dyDescent="0.3">
      <c r="B35" s="223">
        <v>5</v>
      </c>
      <c r="C35" s="221" t="s">
        <v>139</v>
      </c>
      <c r="D35" s="46">
        <v>-155</v>
      </c>
      <c r="E35" s="268">
        <v>3</v>
      </c>
      <c r="F35" s="269">
        <v>121</v>
      </c>
      <c r="G35" s="226">
        <f t="shared" si="12"/>
        <v>12</v>
      </c>
      <c r="H35" s="221" t="s">
        <v>8</v>
      </c>
      <c r="I35" s="53">
        <v>135</v>
      </c>
      <c r="J35" s="216" t="s">
        <v>183</v>
      </c>
      <c r="K35" s="217">
        <v>0.78819444444444453</v>
      </c>
      <c r="M35" s="90">
        <v>59</v>
      </c>
      <c r="N35" s="75" t="s">
        <v>73</v>
      </c>
      <c r="O35" s="90">
        <v>61</v>
      </c>
      <c r="P35" s="11" t="str">
        <f t="shared" si="13"/>
        <v>Dog</v>
      </c>
      <c r="Q35" s="11" t="str">
        <f t="shared" si="14"/>
        <v>Under</v>
      </c>
      <c r="R35" s="11" t="str">
        <f t="shared" si="8"/>
        <v>no</v>
      </c>
      <c r="S35" s="11" t="str">
        <f t="shared" si="5"/>
        <v>no</v>
      </c>
      <c r="T35" s="11" t="str">
        <f t="shared" si="6"/>
        <v>no</v>
      </c>
      <c r="U35" s="17" t="str">
        <f t="shared" si="7"/>
        <v>Dog</v>
      </c>
      <c r="V35" s="81" t="str">
        <f t="shared" si="15"/>
        <v>Dog</v>
      </c>
      <c r="W35" s="82" t="str">
        <f t="shared" si="15"/>
        <v/>
      </c>
      <c r="X35" s="82" t="str">
        <f t="shared" si="15"/>
        <v/>
      </c>
      <c r="Y35" s="82" t="str">
        <f t="shared" si="15"/>
        <v/>
      </c>
      <c r="Z35" s="83" t="str">
        <f t="shared" si="15"/>
        <v/>
      </c>
      <c r="AA35" s="82" t="str">
        <f t="shared" si="16"/>
        <v>Dog</v>
      </c>
      <c r="AB35" s="82" t="str">
        <f t="shared" si="16"/>
        <v/>
      </c>
      <c r="AC35" s="82" t="str">
        <f t="shared" si="16"/>
        <v/>
      </c>
      <c r="AD35" s="82" t="str">
        <f t="shared" si="16"/>
        <v/>
      </c>
      <c r="AE35" s="83" t="str">
        <f t="shared" si="16"/>
        <v/>
      </c>
    </row>
    <row r="36" spans="2:31" ht="16.5" customHeight="1" x14ac:dyDescent="0.3">
      <c r="B36" s="146">
        <v>4</v>
      </c>
      <c r="C36" s="154" t="s">
        <v>155</v>
      </c>
      <c r="D36" s="64">
        <v>-400</v>
      </c>
      <c r="E36" s="277">
        <v>8</v>
      </c>
      <c r="F36" s="274">
        <v>139</v>
      </c>
      <c r="G36" s="227">
        <f t="shared" si="12"/>
        <v>13</v>
      </c>
      <c r="H36" s="154" t="s">
        <v>189</v>
      </c>
      <c r="I36" s="65">
        <v>300</v>
      </c>
      <c r="J36" s="126" t="s">
        <v>177</v>
      </c>
      <c r="K36" s="128">
        <v>0.81944444444444453</v>
      </c>
      <c r="M36" s="90">
        <v>69</v>
      </c>
      <c r="N36" s="75" t="s">
        <v>73</v>
      </c>
      <c r="O36" s="90">
        <v>84</v>
      </c>
      <c r="P36" s="11" t="str">
        <f t="shared" si="13"/>
        <v>Dog</v>
      </c>
      <c r="Q36" s="11" t="str">
        <f t="shared" si="14"/>
        <v>Over</v>
      </c>
      <c r="R36" s="11" t="str">
        <f t="shared" si="8"/>
        <v>no</v>
      </c>
      <c r="S36" s="11" t="str">
        <f t="shared" si="5"/>
        <v/>
      </c>
      <c r="T36" s="11" t="str">
        <f t="shared" si="6"/>
        <v>no</v>
      </c>
      <c r="U36" s="69" t="str">
        <f t="shared" si="7"/>
        <v>Dog</v>
      </c>
      <c r="V36" s="85" t="str">
        <f t="shared" si="15"/>
        <v/>
      </c>
      <c r="W36" s="86" t="str">
        <f t="shared" si="15"/>
        <v>Dog</v>
      </c>
      <c r="X36" s="86" t="str">
        <f t="shared" si="15"/>
        <v/>
      </c>
      <c r="Y36" s="86" t="str">
        <f t="shared" si="15"/>
        <v/>
      </c>
      <c r="Z36" s="87" t="str">
        <f t="shared" si="15"/>
        <v/>
      </c>
      <c r="AA36" s="86" t="str">
        <f t="shared" si="16"/>
        <v/>
      </c>
      <c r="AB36" s="86" t="str">
        <f t="shared" si="16"/>
        <v>Dog</v>
      </c>
      <c r="AC36" s="86" t="str">
        <f t="shared" si="16"/>
        <v/>
      </c>
      <c r="AD36" s="86" t="str">
        <f t="shared" si="16"/>
        <v/>
      </c>
      <c r="AE36" s="87" t="str">
        <f t="shared" si="16"/>
        <v/>
      </c>
    </row>
    <row r="37" spans="2:31" ht="15.75" customHeight="1" x14ac:dyDescent="0.25">
      <c r="P37" s="201" t="str">
        <f>COUNTIF(P21:P36,"Fav")&amp;"-"&amp;COUNTIF(P21:P36,"Dog")&amp;"-"&amp;COUNTIF(P21:P36,"Push")</f>
        <v>5-11-0</v>
      </c>
      <c r="Q37" s="201" t="str">
        <f>COUNTIF(Q21:Q36,"Over")&amp;"-"&amp;COUNTIF(Q21:Q36,"Under")&amp;"-"&amp;COUNTIF(Q21:Q36,"Push")</f>
        <v>6-9-1</v>
      </c>
      <c r="R37" s="201" t="str">
        <f>COUNTIF(R21:R36,"yes")&amp;"-"&amp;COUNTIF(R21:R36,"no")</f>
        <v>5-11</v>
      </c>
      <c r="S37" s="201" t="str">
        <f>COUNTIF(S21:S36,"yes")&amp;"-"&amp;COUNTIF(S21:S36,"no")</f>
        <v>1-5</v>
      </c>
      <c r="T37" s="201" t="str">
        <f>COUNTIF(T21:T36,"yes")&amp;"-"&amp;COUNTIF(T21:T36,"no")</f>
        <v>1-15</v>
      </c>
      <c r="U37" s="201" t="str">
        <f t="shared" ref="U37:Z37" si="17">COUNTIF(U21:U36,"Fav")&amp;"-"&amp;COUNTIF(U21:U36,"Dog")&amp;"-"&amp;COUNTIF(U21:U36,"Push")</f>
        <v>3-7-0</v>
      </c>
      <c r="V37" s="201" t="str">
        <f t="shared" si="17"/>
        <v>0-2-0</v>
      </c>
      <c r="W37" s="201" t="str">
        <f t="shared" si="17"/>
        <v>1-1-0</v>
      </c>
      <c r="X37" s="201" t="str">
        <f t="shared" si="17"/>
        <v>2-1-0</v>
      </c>
      <c r="Y37" s="201" t="str">
        <f t="shared" si="17"/>
        <v>0-1-0</v>
      </c>
      <c r="Z37" s="201" t="str">
        <f t="shared" si="17"/>
        <v>0-2-0</v>
      </c>
      <c r="AA37" s="201" t="str">
        <f>COUNTIF(AA21:AA36,"Fav")&amp;"-"&amp;COUNTIF(AA21:AA36,"Dog")</f>
        <v>0-2</v>
      </c>
      <c r="AB37" s="201" t="str">
        <f>COUNTIF(AB21:AB36,"Fav")&amp;"-"&amp;COUNTIF(AB21:AB36,"Dog")</f>
        <v>1-1</v>
      </c>
      <c r="AC37" s="201" t="str">
        <f>COUNTIF(AC21:AC36,"Fav")&amp;"-"&amp;COUNTIF(AC21:AC36,"Dog")</f>
        <v>3-0</v>
      </c>
      <c r="AD37" s="201" t="str">
        <f>COUNTIF(AD21:AD36,"Fav")&amp;"-"&amp;COUNTIF(AD21:AD36,"Dog")</f>
        <v>1-0</v>
      </c>
      <c r="AE37" s="201" t="str">
        <f>COUNTIF(AE21:AE36,"Fav")&amp;"-"&amp;COUNTIF(AE21:AE36,"Dog")</f>
        <v>2-0</v>
      </c>
    </row>
    <row r="38" spans="2:31" ht="15.75" customHeight="1" x14ac:dyDescent="0.25">
      <c r="O38" s="15" t="s">
        <v>114</v>
      </c>
      <c r="P38" s="202" t="str">
        <f>COUNTIF(P4:P36,"Fav")&amp;"-"&amp;COUNTIF(P4:P36,"Dog")&amp;"-"&amp;COUNTIF(P4:P36,"Push")</f>
        <v>13-19-0</v>
      </c>
      <c r="Q38" s="202" t="str">
        <f>COUNTIF(Q4:Q37,"Over")&amp;"-"&amp;COUNTIF(Q4:Q37,"Under")&amp;"-"&amp;COUNTIF(Q4:Q36,"Push")</f>
        <v>17-14-1</v>
      </c>
      <c r="R38" s="202" t="str">
        <f>COUNTIF(R4:R37,"yes")&amp;"-"&amp;COUNTIF(R4:R37,"no")</f>
        <v>9-23</v>
      </c>
      <c r="S38" s="201" t="str">
        <f>COUNTIF(S4:S37,"yes")&amp;"-"&amp;COUNTIF(S4:S37,"no")</f>
        <v>1-10</v>
      </c>
      <c r="T38" s="201" t="str">
        <f>COUNTIF(T4:T37,"yes")&amp;"-"&amp;COUNTIF(T4:T37,"no")</f>
        <v>1-31</v>
      </c>
      <c r="U38" s="202" t="str">
        <f t="shared" ref="U38:Z38" si="18">COUNTIF(U4:U37,"Fav")&amp;"-"&amp;COUNTIF(U4:U37,"Dog")&amp;"-"&amp;COUNTIF(U4:U37,"Push")</f>
        <v>9-11-0</v>
      </c>
      <c r="V38" s="202" t="str">
        <f t="shared" si="18"/>
        <v>0-4-0</v>
      </c>
      <c r="W38" s="202" t="str">
        <f t="shared" si="18"/>
        <v>3-1-0</v>
      </c>
      <c r="X38" s="202" t="str">
        <f t="shared" si="18"/>
        <v>2-2-0</v>
      </c>
      <c r="Y38" s="202" t="str">
        <f t="shared" si="18"/>
        <v>2-2-0</v>
      </c>
      <c r="Z38" s="202" t="str">
        <f t="shared" si="18"/>
        <v>2-2-0</v>
      </c>
      <c r="AA38" s="202" t="str">
        <f>COUNTIF(AA4:AA37,"Fav")&amp;"-"&amp;COUNTIF(AA4:AA37,"Dog")</f>
        <v>1-3</v>
      </c>
      <c r="AB38" s="202" t="str">
        <f>COUNTIF(AB4:AB37,"Fav")&amp;"-"&amp;COUNTIF(AB4:AB37,"Dog")</f>
        <v>3-1</v>
      </c>
      <c r="AC38" s="202" t="str">
        <f>COUNTIF(AC4:AC37,"Fav")&amp;"-"&amp;COUNTIF(AC4:AC37,"Dog")</f>
        <v>4-0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</row>
    <row r="40" spans="2:31" ht="25.5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8</v>
      </c>
      <c r="C42" s="220" t="s">
        <v>168</v>
      </c>
      <c r="D42" s="45"/>
      <c r="E42" s="266">
        <v>0.5</v>
      </c>
      <c r="F42" s="267">
        <v>58.5</v>
      </c>
      <c r="G42" s="224">
        <f t="shared" ref="G42:G57" si="19">17-B42</f>
        <v>9</v>
      </c>
      <c r="H42" s="220" t="s">
        <v>38</v>
      </c>
      <c r="I42" s="52"/>
      <c r="J42" s="214" t="s">
        <v>98</v>
      </c>
      <c r="K42" s="215">
        <v>0.3888888888888889</v>
      </c>
      <c r="M42" s="90">
        <v>35</v>
      </c>
      <c r="N42" s="75" t="s">
        <v>73</v>
      </c>
      <c r="O42" s="90">
        <v>29</v>
      </c>
      <c r="P42" s="11" t="str">
        <f t="shared" ref="P42:P57" si="20">IF((M42-E42)&gt;O42,"Fav",IF(M42&lt;(O42+E42),"Dog","Push"))</f>
        <v>Fav</v>
      </c>
      <c r="Q42" s="11" t="str">
        <f t="shared" ref="Q42:Q57" si="21">IF((M42+O42)&gt;F42,"Over",IF((M42+O42)&lt;F42,"Under","Push"))</f>
        <v>Over</v>
      </c>
      <c r="R42" s="11" t="str">
        <f t="shared" ref="R42:R57" si="22">IF(AND(M42&gt;O42,M42-O42&lt;=E42),"yes","no")</f>
        <v>no</v>
      </c>
      <c r="S42" s="11" t="str">
        <f>IF(E42&lt;4,R42,"")</f>
        <v>no</v>
      </c>
      <c r="T42" s="11" t="str">
        <f>IF(AND((M42-O42)&gt;=(E42-1),(M42-O42)&lt;=(E42+1)),"yes", "no")</f>
        <v>no</v>
      </c>
      <c r="U42" s="55" t="str">
        <f t="shared" ref="U42:U57" si="23">IF(B42&lt;6,P42,"")</f>
        <v/>
      </c>
      <c r="V42" s="77" t="str">
        <f t="shared" ref="V42:Z57" si="24">IF($B42=V$3,$P42,"")</f>
        <v/>
      </c>
      <c r="W42" s="78" t="str">
        <f t="shared" si="24"/>
        <v/>
      </c>
      <c r="X42" s="78" t="str">
        <f t="shared" si="24"/>
        <v/>
      </c>
      <c r="Y42" s="78" t="str">
        <f t="shared" si="24"/>
        <v/>
      </c>
      <c r="Z42" s="79" t="str">
        <f t="shared" si="24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/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2</v>
      </c>
      <c r="C43" s="152" t="s">
        <v>21</v>
      </c>
      <c r="D43" s="60"/>
      <c r="E43" s="276">
        <v>12</v>
      </c>
      <c r="F43" s="272">
        <v>61.5</v>
      </c>
      <c r="G43" s="225">
        <f t="shared" si="19"/>
        <v>15</v>
      </c>
      <c r="H43" s="152" t="s">
        <v>169</v>
      </c>
      <c r="I43" s="61"/>
      <c r="J43" s="125" t="s">
        <v>54</v>
      </c>
      <c r="K43" s="127">
        <v>0.3923611111111111</v>
      </c>
      <c r="M43" s="90">
        <v>34</v>
      </c>
      <c r="N43" s="75" t="s">
        <v>73</v>
      </c>
      <c r="O43" s="90">
        <v>31</v>
      </c>
      <c r="P43" s="11" t="str">
        <f t="shared" si="20"/>
        <v>Dog</v>
      </c>
      <c r="Q43" s="11" t="str">
        <f t="shared" si="21"/>
        <v>Over</v>
      </c>
      <c r="R43" s="11" t="str">
        <f t="shared" si="22"/>
        <v>yes</v>
      </c>
      <c r="S43" s="11" t="str">
        <f t="shared" ref="S43:S57" si="25">IF(E43&lt;4,R43,"")</f>
        <v/>
      </c>
      <c r="T43" s="11" t="str">
        <f t="shared" ref="T43:T57" si="26">IF(AND((M43-O43)&gt;=(E43-1),(M43-O43)&lt;=(E43+1)),"yes", "no")</f>
        <v>no</v>
      </c>
      <c r="U43" s="17" t="str">
        <f t="shared" si="23"/>
        <v>Dog</v>
      </c>
      <c r="V43" s="81" t="str">
        <f t="shared" si="24"/>
        <v/>
      </c>
      <c r="W43" s="82" t="str">
        <f t="shared" si="24"/>
        <v/>
      </c>
      <c r="X43" s="82" t="str">
        <f t="shared" si="24"/>
        <v/>
      </c>
      <c r="Y43" s="82" t="str">
        <f t="shared" si="24"/>
        <v>Dog</v>
      </c>
      <c r="Z43" s="83" t="str">
        <f t="shared" si="24"/>
        <v/>
      </c>
      <c r="AA43" s="81" t="str">
        <f t="shared" ref="AA43:AE57" si="27">IF($B43=AA$3,IF($M43=$O43,"Push",IF($M43&gt;$O43,"Fav","Dog")),"")</f>
        <v/>
      </c>
      <c r="AB43" s="82" t="str">
        <f t="shared" si="27"/>
        <v/>
      </c>
      <c r="AC43" s="82" t="str">
        <f t="shared" si="27"/>
        <v/>
      </c>
      <c r="AD43" s="82" t="str">
        <f t="shared" si="27"/>
        <v>Fav</v>
      </c>
      <c r="AE43" s="83" t="str">
        <f t="shared" si="27"/>
        <v/>
      </c>
    </row>
    <row r="44" spans="2:31" ht="16.5" customHeight="1" x14ac:dyDescent="0.3">
      <c r="B44" s="223">
        <v>8</v>
      </c>
      <c r="C44" s="221" t="s">
        <v>82</v>
      </c>
      <c r="D44" s="46"/>
      <c r="E44" s="268">
        <v>1.5</v>
      </c>
      <c r="F44" s="269">
        <v>66</v>
      </c>
      <c r="G44" s="226">
        <f t="shared" si="19"/>
        <v>9</v>
      </c>
      <c r="H44" s="221" t="s">
        <v>138</v>
      </c>
      <c r="I44" s="53"/>
      <c r="J44" s="216" t="s">
        <v>52</v>
      </c>
      <c r="K44" s="217">
        <v>0.39583333333333331</v>
      </c>
      <c r="M44" s="90">
        <v>30</v>
      </c>
      <c r="N44" s="75" t="s">
        <v>73</v>
      </c>
      <c r="O44" s="90">
        <v>42</v>
      </c>
      <c r="P44" s="11" t="str">
        <f t="shared" si="20"/>
        <v>Dog</v>
      </c>
      <c r="Q44" s="11" t="str">
        <f t="shared" si="21"/>
        <v>Over</v>
      </c>
      <c r="R44" s="11" t="str">
        <f t="shared" si="22"/>
        <v>no</v>
      </c>
      <c r="S44" s="11" t="str">
        <f t="shared" si="25"/>
        <v>no</v>
      </c>
      <c r="T44" s="11" t="str">
        <f t="shared" si="26"/>
        <v>no</v>
      </c>
      <c r="U44" s="17" t="str">
        <f t="shared" si="23"/>
        <v/>
      </c>
      <c r="V44" s="81" t="str">
        <f t="shared" si="24"/>
        <v/>
      </c>
      <c r="W44" s="82" t="str">
        <f t="shared" si="24"/>
        <v/>
      </c>
      <c r="X44" s="82" t="str">
        <f t="shared" si="24"/>
        <v/>
      </c>
      <c r="Y44" s="82" t="str">
        <f t="shared" si="24"/>
        <v/>
      </c>
      <c r="Z44" s="83" t="str">
        <f t="shared" si="24"/>
        <v/>
      </c>
      <c r="AA44" s="81" t="str">
        <f t="shared" si="27"/>
        <v/>
      </c>
      <c r="AB44" s="82" t="str">
        <f t="shared" si="27"/>
        <v/>
      </c>
      <c r="AC44" s="82" t="str">
        <f t="shared" si="27"/>
        <v/>
      </c>
      <c r="AD44" s="82" t="str">
        <f t="shared" si="27"/>
        <v/>
      </c>
      <c r="AE44" s="83" t="str">
        <f t="shared" si="27"/>
        <v/>
      </c>
    </row>
    <row r="45" spans="2:31" ht="16.5" customHeight="1" x14ac:dyDescent="0.3">
      <c r="B45" s="144">
        <v>5</v>
      </c>
      <c r="C45" s="152" t="s">
        <v>108</v>
      </c>
      <c r="D45" s="60"/>
      <c r="E45" s="276">
        <v>4.5</v>
      </c>
      <c r="F45" s="272">
        <v>57.5</v>
      </c>
      <c r="G45" s="225">
        <f t="shared" si="19"/>
        <v>12</v>
      </c>
      <c r="H45" s="152" t="s">
        <v>153</v>
      </c>
      <c r="I45" s="61"/>
      <c r="J45" s="125" t="s">
        <v>80</v>
      </c>
      <c r="K45" s="127">
        <v>0.47916666666666669</v>
      </c>
      <c r="M45" s="90">
        <v>32</v>
      </c>
      <c r="N45" s="75" t="s">
        <v>73</v>
      </c>
      <c r="O45" s="90">
        <v>20</v>
      </c>
      <c r="P45" s="11" t="str">
        <f t="shared" si="20"/>
        <v>Fav</v>
      </c>
      <c r="Q45" s="11" t="str">
        <f t="shared" si="21"/>
        <v>Under</v>
      </c>
      <c r="R45" s="11" t="str">
        <f t="shared" si="22"/>
        <v>no</v>
      </c>
      <c r="S45" s="11" t="str">
        <f t="shared" si="25"/>
        <v/>
      </c>
      <c r="T45" s="11" t="str">
        <f t="shared" si="26"/>
        <v>no</v>
      </c>
      <c r="U45" s="17" t="str">
        <f t="shared" si="23"/>
        <v>Fav</v>
      </c>
      <c r="V45" s="81" t="str">
        <f t="shared" si="24"/>
        <v>Fav</v>
      </c>
      <c r="W45" s="82" t="str">
        <f t="shared" si="24"/>
        <v/>
      </c>
      <c r="X45" s="82" t="str">
        <f t="shared" si="24"/>
        <v/>
      </c>
      <c r="Y45" s="82" t="str">
        <f t="shared" si="24"/>
        <v/>
      </c>
      <c r="Z45" s="83" t="str">
        <f t="shared" si="24"/>
        <v/>
      </c>
      <c r="AA45" s="81" t="str">
        <f t="shared" si="27"/>
        <v>Fav</v>
      </c>
      <c r="AB45" s="82" t="str">
        <f t="shared" si="27"/>
        <v/>
      </c>
      <c r="AC45" s="82" t="str">
        <f t="shared" si="27"/>
        <v/>
      </c>
      <c r="AD45" s="82" t="str">
        <f t="shared" si="27"/>
        <v/>
      </c>
      <c r="AE45" s="83" t="str">
        <f t="shared" si="27"/>
        <v/>
      </c>
    </row>
    <row r="46" spans="2:31" ht="16.5" customHeight="1" x14ac:dyDescent="0.3">
      <c r="B46" s="223">
        <v>1</v>
      </c>
      <c r="C46" s="221" t="s">
        <v>22</v>
      </c>
      <c r="D46" s="46"/>
      <c r="E46" s="268">
        <v>14.5</v>
      </c>
      <c r="F46" s="269">
        <v>77.5</v>
      </c>
      <c r="G46" s="226">
        <f t="shared" si="19"/>
        <v>16</v>
      </c>
      <c r="H46" s="221" t="s">
        <v>170</v>
      </c>
      <c r="I46" s="53"/>
      <c r="J46" s="216" t="s">
        <v>98</v>
      </c>
      <c r="K46" s="217">
        <v>0.49305555555555558</v>
      </c>
      <c r="M46" s="90">
        <v>53</v>
      </c>
      <c r="N46" s="75" t="s">
        <v>73</v>
      </c>
      <c r="O46" s="90">
        <v>34</v>
      </c>
      <c r="P46" s="11" t="str">
        <f t="shared" si="20"/>
        <v>Fav</v>
      </c>
      <c r="Q46" s="11" t="str">
        <f t="shared" si="21"/>
        <v>Over</v>
      </c>
      <c r="R46" s="11" t="str">
        <f t="shared" si="22"/>
        <v>no</v>
      </c>
      <c r="S46" s="11" t="str">
        <f t="shared" si="25"/>
        <v/>
      </c>
      <c r="T46" s="11" t="str">
        <f t="shared" si="26"/>
        <v>no</v>
      </c>
      <c r="U46" s="17" t="str">
        <f t="shared" si="23"/>
        <v>Fav</v>
      </c>
      <c r="V46" s="81" t="str">
        <f t="shared" si="24"/>
        <v/>
      </c>
      <c r="W46" s="82" t="str">
        <f t="shared" si="24"/>
        <v/>
      </c>
      <c r="X46" s="82" t="str">
        <f t="shared" si="24"/>
        <v/>
      </c>
      <c r="Y46" s="82" t="str">
        <f t="shared" si="24"/>
        <v/>
      </c>
      <c r="Z46" s="83" t="str">
        <f t="shared" si="24"/>
        <v>Fav</v>
      </c>
      <c r="AA46" s="81" t="str">
        <f t="shared" si="27"/>
        <v/>
      </c>
      <c r="AB46" s="82" t="str">
        <f t="shared" si="27"/>
        <v/>
      </c>
      <c r="AC46" s="82" t="str">
        <f t="shared" si="27"/>
        <v/>
      </c>
      <c r="AD46" s="82" t="str">
        <f t="shared" si="27"/>
        <v/>
      </c>
      <c r="AE46" s="83" t="str">
        <f t="shared" si="27"/>
        <v>Fav</v>
      </c>
    </row>
    <row r="47" spans="2:31" ht="16.5" customHeight="1" x14ac:dyDescent="0.3">
      <c r="B47" s="144">
        <v>7</v>
      </c>
      <c r="C47" s="152" t="s">
        <v>49</v>
      </c>
      <c r="D47" s="60"/>
      <c r="E47" s="276">
        <v>0.5</v>
      </c>
      <c r="F47" s="272">
        <v>66</v>
      </c>
      <c r="G47" s="225">
        <f t="shared" si="19"/>
        <v>10</v>
      </c>
      <c r="H47" s="152" t="s">
        <v>165</v>
      </c>
      <c r="I47" s="61"/>
      <c r="J47" s="125" t="s">
        <v>54</v>
      </c>
      <c r="K47" s="127">
        <v>0.49652777777777773</v>
      </c>
      <c r="M47" s="90">
        <v>31</v>
      </c>
      <c r="N47" s="75" t="s">
        <v>73</v>
      </c>
      <c r="O47" s="90">
        <v>34</v>
      </c>
      <c r="P47" s="11" t="str">
        <f t="shared" si="20"/>
        <v>Dog</v>
      </c>
      <c r="Q47" s="11" t="str">
        <f t="shared" si="21"/>
        <v>Under</v>
      </c>
      <c r="R47" s="11" t="str">
        <f t="shared" si="22"/>
        <v>no</v>
      </c>
      <c r="S47" s="11" t="str">
        <f t="shared" si="25"/>
        <v>no</v>
      </c>
      <c r="T47" s="11" t="str">
        <f t="shared" si="26"/>
        <v>no</v>
      </c>
      <c r="U47" s="17" t="str">
        <f t="shared" si="23"/>
        <v/>
      </c>
      <c r="V47" s="81" t="str">
        <f t="shared" si="24"/>
        <v/>
      </c>
      <c r="W47" s="82" t="str">
        <f t="shared" si="24"/>
        <v/>
      </c>
      <c r="X47" s="82" t="str">
        <f t="shared" si="24"/>
        <v/>
      </c>
      <c r="Y47" s="82" t="str">
        <f t="shared" si="24"/>
        <v/>
      </c>
      <c r="Z47" s="83" t="str">
        <f t="shared" si="24"/>
        <v/>
      </c>
      <c r="AA47" s="81" t="str">
        <f t="shared" si="27"/>
        <v/>
      </c>
      <c r="AB47" s="82" t="str">
        <f t="shared" si="27"/>
        <v/>
      </c>
      <c r="AC47" s="82" t="str">
        <f t="shared" si="27"/>
        <v/>
      </c>
      <c r="AD47" s="82" t="str">
        <f t="shared" si="27"/>
        <v/>
      </c>
      <c r="AE47" s="83" t="str">
        <f t="shared" si="27"/>
        <v/>
      </c>
    </row>
    <row r="48" spans="2:31" ht="16.5" customHeight="1" x14ac:dyDescent="0.3">
      <c r="B48" s="223">
        <v>1</v>
      </c>
      <c r="C48" s="221" t="s">
        <v>90</v>
      </c>
      <c r="D48" s="46"/>
      <c r="E48" s="268">
        <v>12</v>
      </c>
      <c r="F48" s="269">
        <v>69.5</v>
      </c>
      <c r="G48" s="226">
        <f t="shared" si="19"/>
        <v>16</v>
      </c>
      <c r="H48" s="221" t="s">
        <v>171</v>
      </c>
      <c r="I48" s="53"/>
      <c r="J48" s="216" t="s">
        <v>52</v>
      </c>
      <c r="K48" s="217">
        <v>0.5</v>
      </c>
      <c r="M48" s="90">
        <v>48</v>
      </c>
      <c r="N48" s="75" t="s">
        <v>73</v>
      </c>
      <c r="O48" s="90">
        <v>20</v>
      </c>
      <c r="P48" s="11" t="str">
        <f t="shared" si="20"/>
        <v>Fav</v>
      </c>
      <c r="Q48" s="11" t="str">
        <f t="shared" si="21"/>
        <v>Under</v>
      </c>
      <c r="R48" s="11" t="str">
        <f t="shared" si="22"/>
        <v>no</v>
      </c>
      <c r="S48" s="11" t="str">
        <f t="shared" si="25"/>
        <v/>
      </c>
      <c r="T48" s="11" t="str">
        <f t="shared" si="26"/>
        <v>no</v>
      </c>
      <c r="U48" s="17" t="str">
        <f t="shared" si="23"/>
        <v>Fav</v>
      </c>
      <c r="V48" s="81" t="str">
        <f t="shared" si="24"/>
        <v/>
      </c>
      <c r="W48" s="82" t="str">
        <f t="shared" si="24"/>
        <v/>
      </c>
      <c r="X48" s="82" t="str">
        <f t="shared" si="24"/>
        <v/>
      </c>
      <c r="Y48" s="82" t="str">
        <f t="shared" si="24"/>
        <v/>
      </c>
      <c r="Z48" s="83" t="str">
        <f t="shared" si="24"/>
        <v>Fav</v>
      </c>
      <c r="AA48" s="81" t="str">
        <f t="shared" si="27"/>
        <v/>
      </c>
      <c r="AB48" s="82" t="str">
        <f t="shared" si="27"/>
        <v/>
      </c>
      <c r="AC48" s="82" t="str">
        <f t="shared" si="27"/>
        <v/>
      </c>
      <c r="AD48" s="82" t="str">
        <f t="shared" si="27"/>
        <v/>
      </c>
      <c r="AE48" s="83" t="str">
        <f t="shared" si="27"/>
        <v>Fav</v>
      </c>
    </row>
    <row r="49" spans="2:31" ht="16.5" customHeight="1" x14ac:dyDescent="0.3">
      <c r="B49" s="144">
        <v>4</v>
      </c>
      <c r="C49" s="152" t="s">
        <v>142</v>
      </c>
      <c r="D49" s="60"/>
      <c r="E49" s="276">
        <v>3.5</v>
      </c>
      <c r="F49" s="272">
        <v>70</v>
      </c>
      <c r="G49" s="225">
        <f t="shared" si="19"/>
        <v>13</v>
      </c>
      <c r="H49" s="152" t="s">
        <v>172</v>
      </c>
      <c r="I49" s="61"/>
      <c r="J49" s="125" t="s">
        <v>80</v>
      </c>
      <c r="K49" s="127">
        <v>0.58333333333333337</v>
      </c>
      <c r="M49" s="90">
        <v>38</v>
      </c>
      <c r="N49" s="75" t="s">
        <v>73</v>
      </c>
      <c r="O49" s="90">
        <v>27</v>
      </c>
      <c r="P49" s="11" t="str">
        <f t="shared" si="20"/>
        <v>Fav</v>
      </c>
      <c r="Q49" s="11" t="str">
        <f t="shared" si="21"/>
        <v>Under</v>
      </c>
      <c r="R49" s="11" t="str">
        <f t="shared" si="22"/>
        <v>no</v>
      </c>
      <c r="S49" s="11" t="str">
        <f t="shared" si="25"/>
        <v>no</v>
      </c>
      <c r="T49" s="11" t="str">
        <f t="shared" si="26"/>
        <v>no</v>
      </c>
      <c r="U49" s="17" t="str">
        <f t="shared" si="23"/>
        <v>Fav</v>
      </c>
      <c r="V49" s="81" t="str">
        <f t="shared" si="24"/>
        <v/>
      </c>
      <c r="W49" s="82" t="str">
        <f t="shared" si="24"/>
        <v>Fav</v>
      </c>
      <c r="X49" s="82" t="str">
        <f t="shared" si="24"/>
        <v/>
      </c>
      <c r="Y49" s="82" t="str">
        <f t="shared" si="24"/>
        <v/>
      </c>
      <c r="Z49" s="83" t="str">
        <f t="shared" si="24"/>
        <v/>
      </c>
      <c r="AA49" s="81" t="str">
        <f t="shared" si="27"/>
        <v/>
      </c>
      <c r="AB49" s="82" t="str">
        <f t="shared" si="27"/>
        <v>Fav</v>
      </c>
      <c r="AC49" s="82" t="str">
        <f t="shared" si="27"/>
        <v/>
      </c>
      <c r="AD49" s="82" t="str">
        <f t="shared" si="27"/>
        <v/>
      </c>
      <c r="AE49" s="83" t="str">
        <f t="shared" si="27"/>
        <v/>
      </c>
    </row>
    <row r="50" spans="2:31" ht="16.5" customHeight="1" x14ac:dyDescent="0.3">
      <c r="B50" s="223">
        <v>7</v>
      </c>
      <c r="C50" s="221" t="s">
        <v>93</v>
      </c>
      <c r="D50" s="46"/>
      <c r="E50" s="268">
        <v>2.5</v>
      </c>
      <c r="F50" s="269">
        <v>58.5</v>
      </c>
      <c r="G50" s="226">
        <f t="shared" si="19"/>
        <v>10</v>
      </c>
      <c r="H50" s="221" t="s">
        <v>67</v>
      </c>
      <c r="I50" s="53"/>
      <c r="J50" s="216" t="s">
        <v>98</v>
      </c>
      <c r="K50" s="217">
        <v>0.67361111111111116</v>
      </c>
      <c r="M50" s="90">
        <v>39</v>
      </c>
      <c r="N50" s="75" t="s">
        <v>73</v>
      </c>
      <c r="O50" s="90">
        <v>35</v>
      </c>
      <c r="P50" s="11" t="str">
        <f t="shared" si="20"/>
        <v>Fav</v>
      </c>
      <c r="Q50" s="11" t="str">
        <f t="shared" si="21"/>
        <v>Over</v>
      </c>
      <c r="R50" s="11" t="str">
        <f t="shared" si="22"/>
        <v>no</v>
      </c>
      <c r="S50" s="11" t="str">
        <f t="shared" si="25"/>
        <v>no</v>
      </c>
      <c r="T50" s="11" t="str">
        <f t="shared" si="26"/>
        <v>no</v>
      </c>
      <c r="U50" s="17" t="str">
        <f t="shared" si="23"/>
        <v/>
      </c>
      <c r="V50" s="81" t="str">
        <f t="shared" si="24"/>
        <v/>
      </c>
      <c r="W50" s="82" t="str">
        <f t="shared" si="24"/>
        <v/>
      </c>
      <c r="X50" s="82" t="str">
        <f t="shared" si="24"/>
        <v/>
      </c>
      <c r="Y50" s="82" t="str">
        <f t="shared" si="24"/>
        <v/>
      </c>
      <c r="Z50" s="83" t="str">
        <f t="shared" si="24"/>
        <v/>
      </c>
      <c r="AA50" s="81" t="str">
        <f t="shared" si="27"/>
        <v/>
      </c>
      <c r="AB50" s="82" t="str">
        <f t="shared" si="27"/>
        <v/>
      </c>
      <c r="AC50" s="82" t="str">
        <f t="shared" si="27"/>
        <v/>
      </c>
      <c r="AD50" s="82" t="str">
        <f t="shared" si="27"/>
        <v/>
      </c>
      <c r="AE50" s="83" t="str">
        <f t="shared" si="27"/>
        <v/>
      </c>
    </row>
    <row r="51" spans="2:31" ht="16.5" customHeight="1" x14ac:dyDescent="0.3">
      <c r="B51" s="144">
        <v>7</v>
      </c>
      <c r="C51" s="152" t="s">
        <v>115</v>
      </c>
      <c r="D51" s="60"/>
      <c r="E51" s="276">
        <v>2.5</v>
      </c>
      <c r="F51" s="272">
        <v>64.5</v>
      </c>
      <c r="G51" s="225">
        <f t="shared" si="19"/>
        <v>10</v>
      </c>
      <c r="H51" s="152" t="s">
        <v>19</v>
      </c>
      <c r="I51" s="61"/>
      <c r="J51" s="125" t="s">
        <v>54</v>
      </c>
      <c r="K51" s="127">
        <v>0.67361111111111116</v>
      </c>
      <c r="M51" s="90">
        <v>24</v>
      </c>
      <c r="N51" s="75" t="s">
        <v>73</v>
      </c>
      <c r="O51" s="90">
        <v>27</v>
      </c>
      <c r="P51" s="11" t="str">
        <f t="shared" si="20"/>
        <v>Dog</v>
      </c>
      <c r="Q51" s="11" t="str">
        <f t="shared" si="21"/>
        <v>Under</v>
      </c>
      <c r="R51" s="11" t="str">
        <f t="shared" si="22"/>
        <v>no</v>
      </c>
      <c r="S51" s="11" t="str">
        <f t="shared" si="25"/>
        <v>no</v>
      </c>
      <c r="T51" s="11" t="str">
        <f t="shared" si="26"/>
        <v>no</v>
      </c>
      <c r="U51" s="17" t="str">
        <f t="shared" si="23"/>
        <v/>
      </c>
      <c r="V51" s="81" t="str">
        <f t="shared" si="24"/>
        <v/>
      </c>
      <c r="W51" s="82" t="str">
        <f t="shared" si="24"/>
        <v/>
      </c>
      <c r="X51" s="82" t="str">
        <f t="shared" si="24"/>
        <v/>
      </c>
      <c r="Y51" s="82" t="str">
        <f t="shared" si="24"/>
        <v/>
      </c>
      <c r="Z51" s="83" t="str">
        <f t="shared" si="24"/>
        <v/>
      </c>
      <c r="AA51" s="81" t="str">
        <f t="shared" si="27"/>
        <v/>
      </c>
      <c r="AB51" s="82" t="str">
        <f t="shared" si="27"/>
        <v/>
      </c>
      <c r="AC51" s="82" t="str">
        <f t="shared" si="27"/>
        <v/>
      </c>
      <c r="AD51" s="82" t="str">
        <f t="shared" si="27"/>
        <v/>
      </c>
      <c r="AE51" s="83" t="str">
        <f t="shared" si="27"/>
        <v/>
      </c>
    </row>
    <row r="52" spans="2:31" ht="16.5" customHeight="1" x14ac:dyDescent="0.3">
      <c r="B52" s="223">
        <v>3</v>
      </c>
      <c r="C52" s="221" t="s">
        <v>63</v>
      </c>
      <c r="D52" s="46"/>
      <c r="E52" s="268">
        <v>10</v>
      </c>
      <c r="F52" s="269">
        <v>59</v>
      </c>
      <c r="G52" s="226">
        <f t="shared" si="19"/>
        <v>14</v>
      </c>
      <c r="H52" s="221" t="s">
        <v>173</v>
      </c>
      <c r="I52" s="53"/>
      <c r="J52" s="216" t="s">
        <v>52</v>
      </c>
      <c r="K52" s="217">
        <v>0.68055555555555547</v>
      </c>
      <c r="M52" s="90">
        <v>31</v>
      </c>
      <c r="N52" s="75" t="s">
        <v>73</v>
      </c>
      <c r="O52" s="90">
        <v>41</v>
      </c>
      <c r="P52" s="11" t="str">
        <f t="shared" si="20"/>
        <v>Dog</v>
      </c>
      <c r="Q52" s="11" t="str">
        <f t="shared" si="21"/>
        <v>Over</v>
      </c>
      <c r="R52" s="11" t="str">
        <f t="shared" si="22"/>
        <v>no</v>
      </c>
      <c r="S52" s="11" t="str">
        <f t="shared" si="25"/>
        <v/>
      </c>
      <c r="T52" s="11" t="str">
        <f t="shared" si="26"/>
        <v>no</v>
      </c>
      <c r="U52" s="17" t="str">
        <f t="shared" si="23"/>
        <v>Dog</v>
      </c>
      <c r="V52" s="81" t="str">
        <f t="shared" si="24"/>
        <v/>
      </c>
      <c r="W52" s="82" t="str">
        <f t="shared" si="24"/>
        <v/>
      </c>
      <c r="X52" s="82" t="str">
        <f t="shared" si="24"/>
        <v>Dog</v>
      </c>
      <c r="Y52" s="82" t="str">
        <f t="shared" si="24"/>
        <v/>
      </c>
      <c r="Z52" s="83" t="str">
        <f t="shared" si="24"/>
        <v/>
      </c>
      <c r="AA52" s="81" t="str">
        <f t="shared" si="27"/>
        <v/>
      </c>
      <c r="AB52" s="82" t="str">
        <f t="shared" si="27"/>
        <v/>
      </c>
      <c r="AC52" s="82" t="str">
        <f t="shared" si="27"/>
        <v>Dog</v>
      </c>
      <c r="AD52" s="82" t="str">
        <f t="shared" si="27"/>
        <v/>
      </c>
      <c r="AE52" s="83" t="str">
        <f t="shared" si="27"/>
        <v/>
      </c>
    </row>
    <row r="53" spans="2:31" ht="16.5" customHeight="1" x14ac:dyDescent="0.3">
      <c r="B53" s="144">
        <v>4</v>
      </c>
      <c r="C53" s="152" t="s">
        <v>1</v>
      </c>
      <c r="D53" s="60"/>
      <c r="E53" s="276">
        <v>7.5</v>
      </c>
      <c r="F53" s="272">
        <v>62</v>
      </c>
      <c r="G53" s="225">
        <f t="shared" si="19"/>
        <v>13</v>
      </c>
      <c r="H53" s="152" t="s">
        <v>50</v>
      </c>
      <c r="I53" s="61"/>
      <c r="J53" s="125" t="s">
        <v>80</v>
      </c>
      <c r="K53" s="127">
        <v>0.68402777777777779</v>
      </c>
      <c r="M53" s="90">
        <v>35</v>
      </c>
      <c r="N53" s="75" t="s">
        <v>73</v>
      </c>
      <c r="O53" s="90">
        <v>38</v>
      </c>
      <c r="P53" s="11" t="str">
        <f t="shared" si="20"/>
        <v>Dog</v>
      </c>
      <c r="Q53" s="11" t="str">
        <f t="shared" si="21"/>
        <v>Over</v>
      </c>
      <c r="R53" s="11" t="str">
        <f t="shared" si="22"/>
        <v>no</v>
      </c>
      <c r="S53" s="11" t="str">
        <f t="shared" si="25"/>
        <v/>
      </c>
      <c r="T53" s="11" t="str">
        <f t="shared" si="26"/>
        <v>no</v>
      </c>
      <c r="U53" s="17" t="str">
        <f t="shared" si="23"/>
        <v>Dog</v>
      </c>
      <c r="V53" s="81" t="str">
        <f t="shared" si="24"/>
        <v/>
      </c>
      <c r="W53" s="82" t="str">
        <f t="shared" si="24"/>
        <v>Dog</v>
      </c>
      <c r="X53" s="82" t="str">
        <f t="shared" si="24"/>
        <v/>
      </c>
      <c r="Y53" s="82" t="str">
        <f t="shared" si="24"/>
        <v/>
      </c>
      <c r="Z53" s="83" t="str">
        <f t="shared" si="24"/>
        <v/>
      </c>
      <c r="AA53" s="81" t="str">
        <f t="shared" si="27"/>
        <v/>
      </c>
      <c r="AB53" s="82" t="str">
        <f t="shared" si="27"/>
        <v>Dog</v>
      </c>
      <c r="AC53" s="82" t="str">
        <f t="shared" si="27"/>
        <v/>
      </c>
      <c r="AD53" s="82" t="str">
        <f t="shared" si="27"/>
        <v/>
      </c>
      <c r="AE53" s="83" t="str">
        <f t="shared" si="27"/>
        <v/>
      </c>
    </row>
    <row r="54" spans="2:31" ht="16.5" customHeight="1" x14ac:dyDescent="0.3">
      <c r="B54" s="223">
        <v>2</v>
      </c>
      <c r="C54" s="221" t="s">
        <v>0</v>
      </c>
      <c r="D54" s="46"/>
      <c r="E54" s="268">
        <v>13</v>
      </c>
      <c r="F54" s="269">
        <v>62.5</v>
      </c>
      <c r="G54" s="226">
        <f t="shared" si="19"/>
        <v>15</v>
      </c>
      <c r="H54" s="221" t="s">
        <v>174</v>
      </c>
      <c r="I54" s="53"/>
      <c r="J54" s="216" t="s">
        <v>98</v>
      </c>
      <c r="K54" s="217">
        <v>0.77777777777777779</v>
      </c>
      <c r="M54" s="90">
        <v>45</v>
      </c>
      <c r="N54" s="75" t="s">
        <v>73</v>
      </c>
      <c r="O54" s="90">
        <v>34</v>
      </c>
      <c r="P54" s="11" t="str">
        <f t="shared" si="20"/>
        <v>Dog</v>
      </c>
      <c r="Q54" s="11" t="str">
        <f t="shared" si="21"/>
        <v>Over</v>
      </c>
      <c r="R54" s="11" t="str">
        <f t="shared" si="22"/>
        <v>yes</v>
      </c>
      <c r="S54" s="11" t="str">
        <f t="shared" si="25"/>
        <v/>
      </c>
      <c r="T54" s="11" t="str">
        <f t="shared" si="26"/>
        <v>no</v>
      </c>
      <c r="U54" s="17" t="str">
        <f t="shared" si="23"/>
        <v>Dog</v>
      </c>
      <c r="V54" s="81" t="str">
        <f t="shared" si="24"/>
        <v/>
      </c>
      <c r="W54" s="82" t="str">
        <f t="shared" si="24"/>
        <v/>
      </c>
      <c r="X54" s="82" t="str">
        <f t="shared" si="24"/>
        <v/>
      </c>
      <c r="Y54" s="82" t="str">
        <f t="shared" si="24"/>
        <v>Dog</v>
      </c>
      <c r="Z54" s="83" t="str">
        <f t="shared" si="24"/>
        <v/>
      </c>
      <c r="AA54" s="81" t="str">
        <f t="shared" si="27"/>
        <v/>
      </c>
      <c r="AB54" s="82" t="str">
        <f t="shared" si="27"/>
        <v/>
      </c>
      <c r="AC54" s="82" t="str">
        <f t="shared" si="27"/>
        <v/>
      </c>
      <c r="AD54" s="82" t="str">
        <f t="shared" si="27"/>
        <v>Fav</v>
      </c>
      <c r="AE54" s="83" t="str">
        <f t="shared" si="27"/>
        <v/>
      </c>
    </row>
    <row r="55" spans="2:31" ht="16.5" customHeight="1" x14ac:dyDescent="0.3">
      <c r="B55" s="144">
        <v>2</v>
      </c>
      <c r="C55" s="152" t="s">
        <v>65</v>
      </c>
      <c r="D55" s="60"/>
      <c r="E55" s="276">
        <v>10</v>
      </c>
      <c r="F55" s="272">
        <v>63</v>
      </c>
      <c r="G55" s="225">
        <f t="shared" si="19"/>
        <v>15</v>
      </c>
      <c r="H55" s="152" t="s">
        <v>175</v>
      </c>
      <c r="I55" s="61"/>
      <c r="J55" s="125" t="s">
        <v>54</v>
      </c>
      <c r="K55" s="127">
        <v>0.77777777777777779</v>
      </c>
      <c r="M55" s="90">
        <v>40</v>
      </c>
      <c r="N55" s="75" t="s">
        <v>73</v>
      </c>
      <c r="O55" s="90">
        <v>21</v>
      </c>
      <c r="P55" s="11" t="str">
        <f t="shared" si="20"/>
        <v>Fav</v>
      </c>
      <c r="Q55" s="11" t="str">
        <f t="shared" si="21"/>
        <v>Under</v>
      </c>
      <c r="R55" s="11" t="str">
        <f t="shared" si="22"/>
        <v>no</v>
      </c>
      <c r="S55" s="11" t="str">
        <f t="shared" si="25"/>
        <v/>
      </c>
      <c r="T55" s="11" t="str">
        <f t="shared" si="26"/>
        <v>no</v>
      </c>
      <c r="U55" s="17" t="str">
        <f t="shared" si="23"/>
        <v>Fav</v>
      </c>
      <c r="V55" s="81" t="str">
        <f t="shared" si="24"/>
        <v/>
      </c>
      <c r="W55" s="82" t="str">
        <f t="shared" si="24"/>
        <v/>
      </c>
      <c r="X55" s="82" t="str">
        <f t="shared" si="24"/>
        <v/>
      </c>
      <c r="Y55" s="82" t="str">
        <f t="shared" si="24"/>
        <v>Fav</v>
      </c>
      <c r="Z55" s="83" t="str">
        <f t="shared" si="24"/>
        <v/>
      </c>
      <c r="AA55" s="81" t="str">
        <f t="shared" si="27"/>
        <v/>
      </c>
      <c r="AB55" s="82" t="str">
        <f t="shared" si="27"/>
        <v/>
      </c>
      <c r="AC55" s="82" t="str">
        <f t="shared" si="27"/>
        <v/>
      </c>
      <c r="AD55" s="82" t="str">
        <f t="shared" si="27"/>
        <v>Fav</v>
      </c>
      <c r="AE55" s="83" t="str">
        <f t="shared" si="27"/>
        <v/>
      </c>
    </row>
    <row r="56" spans="2:31" ht="16.5" customHeight="1" x14ac:dyDescent="0.3">
      <c r="B56" s="223">
        <v>6</v>
      </c>
      <c r="C56" s="221" t="s">
        <v>68</v>
      </c>
      <c r="D56" s="46"/>
      <c r="E56" s="268">
        <v>4</v>
      </c>
      <c r="F56" s="269">
        <v>63</v>
      </c>
      <c r="G56" s="226">
        <f t="shared" si="19"/>
        <v>11</v>
      </c>
      <c r="H56" s="221" t="s">
        <v>30</v>
      </c>
      <c r="I56" s="53"/>
      <c r="J56" s="216" t="s">
        <v>52</v>
      </c>
      <c r="K56" s="217">
        <v>0.78472222222222221</v>
      </c>
      <c r="M56" s="90">
        <v>35</v>
      </c>
      <c r="N56" s="75" t="s">
        <v>73</v>
      </c>
      <c r="O56" s="90">
        <v>25</v>
      </c>
      <c r="P56" s="11" t="str">
        <f t="shared" si="20"/>
        <v>Fav</v>
      </c>
      <c r="Q56" s="11" t="str">
        <f t="shared" si="21"/>
        <v>Under</v>
      </c>
      <c r="R56" s="11" t="str">
        <f t="shared" si="22"/>
        <v>no</v>
      </c>
      <c r="S56" s="11" t="str">
        <f t="shared" si="25"/>
        <v/>
      </c>
      <c r="T56" s="11" t="str">
        <f t="shared" si="26"/>
        <v>no</v>
      </c>
      <c r="U56" s="17" t="str">
        <f t="shared" si="23"/>
        <v/>
      </c>
      <c r="V56" s="81" t="str">
        <f t="shared" si="24"/>
        <v/>
      </c>
      <c r="W56" s="82" t="str">
        <f t="shared" si="24"/>
        <v/>
      </c>
      <c r="X56" s="82" t="str">
        <f t="shared" si="24"/>
        <v/>
      </c>
      <c r="Y56" s="82" t="str">
        <f t="shared" si="24"/>
        <v/>
      </c>
      <c r="Z56" s="83" t="str">
        <f t="shared" si="24"/>
        <v/>
      </c>
      <c r="AA56" s="81" t="str">
        <f t="shared" si="27"/>
        <v/>
      </c>
      <c r="AB56" s="82" t="str">
        <f t="shared" si="27"/>
        <v/>
      </c>
      <c r="AC56" s="82" t="str">
        <f t="shared" si="27"/>
        <v/>
      </c>
      <c r="AD56" s="82" t="str">
        <f t="shared" si="27"/>
        <v/>
      </c>
      <c r="AE56" s="83" t="str">
        <f t="shared" si="27"/>
        <v/>
      </c>
    </row>
    <row r="57" spans="2:31" ht="16.5" customHeight="1" x14ac:dyDescent="0.3">
      <c r="B57" s="146">
        <v>5</v>
      </c>
      <c r="C57" s="154" t="s">
        <v>60</v>
      </c>
      <c r="D57" s="64"/>
      <c r="E57" s="277">
        <v>2.5</v>
      </c>
      <c r="F57" s="274">
        <v>57</v>
      </c>
      <c r="G57" s="227">
        <f t="shared" si="19"/>
        <v>12</v>
      </c>
      <c r="H57" s="154" t="s">
        <v>87</v>
      </c>
      <c r="I57" s="65"/>
      <c r="J57" s="126" t="s">
        <v>80</v>
      </c>
      <c r="K57" s="128">
        <v>0.78819444444444453</v>
      </c>
      <c r="M57" s="90">
        <v>28</v>
      </c>
      <c r="N57" s="75" t="s">
        <v>73</v>
      </c>
      <c r="O57" s="90">
        <v>37</v>
      </c>
      <c r="P57" s="11" t="str">
        <f t="shared" si="20"/>
        <v>Dog</v>
      </c>
      <c r="Q57" s="11" t="str">
        <f t="shared" si="21"/>
        <v>Over</v>
      </c>
      <c r="R57" s="11" t="str">
        <f t="shared" si="22"/>
        <v>no</v>
      </c>
      <c r="S57" s="11" t="str">
        <f t="shared" si="25"/>
        <v>no</v>
      </c>
      <c r="T57" s="11" t="str">
        <f t="shared" si="26"/>
        <v>no</v>
      </c>
      <c r="U57" s="69" t="str">
        <f t="shared" si="23"/>
        <v>Dog</v>
      </c>
      <c r="V57" s="85" t="str">
        <f t="shared" si="24"/>
        <v>Dog</v>
      </c>
      <c r="W57" s="86" t="str">
        <f t="shared" si="24"/>
        <v/>
      </c>
      <c r="X57" s="86" t="str">
        <f t="shared" si="24"/>
        <v/>
      </c>
      <c r="Y57" s="86" t="str">
        <f t="shared" si="24"/>
        <v/>
      </c>
      <c r="Z57" s="87" t="str">
        <f t="shared" si="24"/>
        <v/>
      </c>
      <c r="AA57" s="85" t="str">
        <f t="shared" si="27"/>
        <v>Dog</v>
      </c>
      <c r="AB57" s="86" t="str">
        <f t="shared" si="27"/>
        <v/>
      </c>
      <c r="AC57" s="86" t="str">
        <f t="shared" si="27"/>
        <v/>
      </c>
      <c r="AD57" s="86" t="str">
        <f t="shared" si="27"/>
        <v/>
      </c>
      <c r="AE57" s="87" t="str">
        <f t="shared" si="27"/>
        <v/>
      </c>
    </row>
    <row r="58" spans="2:31" ht="25.5" x14ac:dyDescent="0.35">
      <c r="B58" s="460" t="s">
        <v>359</v>
      </c>
      <c r="C58" s="461"/>
      <c r="D58" s="461"/>
      <c r="E58" s="461"/>
      <c r="F58" s="461"/>
      <c r="G58" s="461"/>
      <c r="H58" s="461"/>
      <c r="I58" s="461"/>
      <c r="J58" s="461"/>
      <c r="K58" s="461"/>
      <c r="P58" s="201" t="str">
        <f>COUNTIF(P42:P57,"Fav")&amp;"-"&amp;COUNTIF(P42:P57,"Dog")&amp;"-"&amp;COUNTIF(P42:P57,"Push")</f>
        <v>8-8-0</v>
      </c>
      <c r="Q58" s="201" t="str">
        <f>COUNTIF(Q42:Q57,"Over")&amp;"-"&amp;COUNTIF(Q42:Q57,"Under")&amp;"-"&amp;COUNTIF(Q42:Q57,"Push")</f>
        <v>9-7-0</v>
      </c>
      <c r="R58" s="201" t="str">
        <f>COUNTIF(R42:R57,"yes")&amp;"-"&amp;COUNTIF(R42:R57,"no")</f>
        <v>2-14</v>
      </c>
      <c r="S58" s="201" t="str">
        <f>COUNTIF(S42:S57,"yes")&amp;"-"&amp;COUNTIF(S42:S57,"no")</f>
        <v>0-7</v>
      </c>
      <c r="T58" s="201" t="str">
        <f>COUNTIF(T42:T57,"yes")&amp;"-"&amp;COUNTIF(T42:T57,"no")</f>
        <v>0-16</v>
      </c>
      <c r="U58" s="201" t="str">
        <f>COUNTIF(U42:U57,"Fav")&amp;"-"&amp;COUNTIF(U42:U57,"Dog")&amp;"-"&amp;COUNTIF(U42:U57,"Push")</f>
        <v>5-5-0</v>
      </c>
      <c r="V58" s="201" t="str">
        <f>COUNTIF(V42:V57,"Fav")&amp;"-"&amp;COUNTIF(V42:V57,"Dog")&amp;"-"&amp;COUNTIF(V42:V57,"Push")</f>
        <v>1-1-0</v>
      </c>
      <c r="W58" s="201" t="str">
        <f t="shared" ref="W58:AE58" si="28">COUNTIF(W42:W57,"Fav")&amp;"-"&amp;COUNTIF(W42:W57,"Dog")&amp;"-"&amp;COUNTIF(W42:W57,"Push")</f>
        <v>1-1-0</v>
      </c>
      <c r="X58" s="201" t="str">
        <f t="shared" si="28"/>
        <v>0-1-0</v>
      </c>
      <c r="Y58" s="201" t="str">
        <f t="shared" si="28"/>
        <v>1-2-0</v>
      </c>
      <c r="Z58" s="201" t="str">
        <f t="shared" si="28"/>
        <v>2-0-0</v>
      </c>
      <c r="AA58" s="201" t="str">
        <f t="shared" si="28"/>
        <v>1-1-0</v>
      </c>
      <c r="AB58" s="201" t="str">
        <f t="shared" si="28"/>
        <v>1-1-0</v>
      </c>
      <c r="AC58" s="201" t="str">
        <f t="shared" si="28"/>
        <v>0-1-0</v>
      </c>
      <c r="AD58" s="201" t="str">
        <f t="shared" si="28"/>
        <v>3-0-0</v>
      </c>
      <c r="AE58" s="201" t="str">
        <f t="shared" si="28"/>
        <v>2-0-0</v>
      </c>
    </row>
    <row r="59" spans="2:31" ht="16.5" customHeight="1" x14ac:dyDescent="0.3">
      <c r="B59" s="222">
        <v>3</v>
      </c>
      <c r="C59" s="220" t="s">
        <v>2</v>
      </c>
      <c r="D59" s="45"/>
      <c r="E59" s="266">
        <v>6.5</v>
      </c>
      <c r="F59" s="267">
        <v>61.5</v>
      </c>
      <c r="G59" s="224">
        <f t="shared" ref="G59:G74" si="29">17-B59</f>
        <v>14</v>
      </c>
      <c r="H59" s="220" t="s">
        <v>176</v>
      </c>
      <c r="I59" s="52"/>
      <c r="J59" s="214" t="s">
        <v>177</v>
      </c>
      <c r="K59" s="215">
        <v>0.38541666666666669</v>
      </c>
      <c r="M59" s="90">
        <v>38</v>
      </c>
      <c r="N59" s="75" t="s">
        <v>73</v>
      </c>
      <c r="O59" s="90">
        <v>22</v>
      </c>
      <c r="P59" s="11" t="str">
        <f t="shared" ref="P59:P74" si="30">IF((M59-E59)&gt;O59,"Fav",IF(M59&lt;(O59+E59),"Dog","Push"))</f>
        <v>Fav</v>
      </c>
      <c r="Q59" s="11" t="str">
        <f t="shared" ref="Q59:Q74" si="31">IF((M59+O59)&gt;F59,"Over",IF((M59+O59)&lt;F59,"Under","Push"))</f>
        <v>Under</v>
      </c>
      <c r="R59" s="11" t="str">
        <f t="shared" ref="R59:R74" si="32">IF(AND(M59&gt;O59,M59-O59&lt;=E59),"yes","no")</f>
        <v>no</v>
      </c>
      <c r="S59" s="11" t="str">
        <f>IF(E59&lt;4,R59,"")</f>
        <v/>
      </c>
      <c r="T59" s="11" t="str">
        <f>IF(AND((M59-O59)&gt;=(E59-1),(M59-O59)&lt;=(E59+1)),"yes", "no")</f>
        <v>no</v>
      </c>
      <c r="U59" s="55" t="str">
        <f t="shared" ref="U59:U74" si="33">IF(B59&lt;6,P59,"")</f>
        <v>Fav</v>
      </c>
      <c r="V59" s="77" t="str">
        <f t="shared" ref="V59:Z74" si="34">IF($B59=V$3,$P59,"")</f>
        <v/>
      </c>
      <c r="W59" s="78" t="str">
        <f t="shared" si="34"/>
        <v/>
      </c>
      <c r="X59" s="78" t="str">
        <f t="shared" si="34"/>
        <v>Fav</v>
      </c>
      <c r="Y59" s="78" t="str">
        <f t="shared" si="34"/>
        <v/>
      </c>
      <c r="Z59" s="79" t="str">
        <f t="shared" si="34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>Fav</v>
      </c>
      <c r="AD59" s="78" t="str">
        <f>IF($B59=AD$3,IF($M59=$O59,"Push",IF($M59&gt;$O59,"Fav","Dog")),"")</f>
        <v/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8</v>
      </c>
      <c r="C60" s="152" t="s">
        <v>132</v>
      </c>
      <c r="D60" s="60"/>
      <c r="E60" s="276">
        <v>1.5</v>
      </c>
      <c r="F60" s="272">
        <v>74</v>
      </c>
      <c r="G60" s="225">
        <f t="shared" si="29"/>
        <v>9</v>
      </c>
      <c r="H60" s="152" t="s">
        <v>178</v>
      </c>
      <c r="I60" s="61"/>
      <c r="J60" s="125" t="s">
        <v>179</v>
      </c>
      <c r="K60" s="127">
        <v>0.3923611111111111</v>
      </c>
      <c r="M60" s="90">
        <v>34</v>
      </c>
      <c r="N60" s="75" t="s">
        <v>73</v>
      </c>
      <c r="O60" s="90">
        <v>38</v>
      </c>
      <c r="P60" s="11" t="str">
        <f t="shared" si="30"/>
        <v>Dog</v>
      </c>
      <c r="Q60" s="11" t="str">
        <f t="shared" si="31"/>
        <v>Under</v>
      </c>
      <c r="R60" s="11" t="str">
        <f t="shared" si="32"/>
        <v>no</v>
      </c>
      <c r="S60" s="11" t="str">
        <f t="shared" ref="S60:S74" si="35">IF(E60&lt;4,R60,"")</f>
        <v>no</v>
      </c>
      <c r="T60" s="11" t="str">
        <f t="shared" ref="T60:T74" si="36">IF(AND((M60-O60)&gt;=(E60-1),(M60-O60)&lt;=(E60+1)),"yes", "no")</f>
        <v>no</v>
      </c>
      <c r="U60" s="17" t="str">
        <f t="shared" si="33"/>
        <v/>
      </c>
      <c r="V60" s="81" t="str">
        <f t="shared" si="34"/>
        <v/>
      </c>
      <c r="W60" s="82" t="str">
        <f t="shared" si="34"/>
        <v/>
      </c>
      <c r="X60" s="82" t="str">
        <f t="shared" si="34"/>
        <v/>
      </c>
      <c r="Y60" s="82" t="str">
        <f t="shared" si="34"/>
        <v/>
      </c>
      <c r="Z60" s="83" t="str">
        <f t="shared" si="34"/>
        <v/>
      </c>
      <c r="AA60" s="81" t="str">
        <f t="shared" ref="AA60:AE74" si="37">IF($B60=AA$3,IF($M60=$O60,"Push",IF($M60&gt;$O60,"Fav","Dog")),"")</f>
        <v/>
      </c>
      <c r="AB60" s="82" t="str">
        <f t="shared" si="37"/>
        <v/>
      </c>
      <c r="AC60" s="82" t="str">
        <f t="shared" si="37"/>
        <v/>
      </c>
      <c r="AD60" s="82" t="str">
        <f t="shared" si="37"/>
        <v/>
      </c>
      <c r="AE60" s="83" t="str">
        <f t="shared" si="37"/>
        <v/>
      </c>
    </row>
    <row r="61" spans="2:31" ht="16.5" customHeight="1" x14ac:dyDescent="0.3">
      <c r="B61" s="223">
        <v>3</v>
      </c>
      <c r="C61" s="221" t="s">
        <v>5</v>
      </c>
      <c r="D61" s="46"/>
      <c r="E61" s="268">
        <v>5</v>
      </c>
      <c r="F61" s="269">
        <v>68</v>
      </c>
      <c r="G61" s="226">
        <f t="shared" si="29"/>
        <v>14</v>
      </c>
      <c r="H61" s="221" t="s">
        <v>180</v>
      </c>
      <c r="I61" s="53"/>
      <c r="J61" s="216" t="s">
        <v>181</v>
      </c>
      <c r="K61" s="217">
        <v>0.39583333333333331</v>
      </c>
      <c r="M61" s="90">
        <v>43</v>
      </c>
      <c r="N61" s="75" t="s">
        <v>73</v>
      </c>
      <c r="O61" s="90">
        <v>34</v>
      </c>
      <c r="P61" s="11" t="str">
        <f t="shared" si="30"/>
        <v>Fav</v>
      </c>
      <c r="Q61" s="11" t="str">
        <f t="shared" si="31"/>
        <v>Over</v>
      </c>
      <c r="R61" s="11" t="str">
        <f t="shared" si="32"/>
        <v>no</v>
      </c>
      <c r="S61" s="11" t="str">
        <f t="shared" si="35"/>
        <v/>
      </c>
      <c r="T61" s="11" t="str">
        <f t="shared" si="36"/>
        <v>no</v>
      </c>
      <c r="U61" s="17" t="str">
        <f t="shared" si="33"/>
        <v>Fav</v>
      </c>
      <c r="V61" s="81" t="str">
        <f t="shared" si="34"/>
        <v/>
      </c>
      <c r="W61" s="82" t="str">
        <f t="shared" si="34"/>
        <v/>
      </c>
      <c r="X61" s="82" t="str">
        <f t="shared" si="34"/>
        <v>Fav</v>
      </c>
      <c r="Y61" s="82" t="str">
        <f t="shared" si="34"/>
        <v/>
      </c>
      <c r="Z61" s="83" t="str">
        <f t="shared" si="34"/>
        <v/>
      </c>
      <c r="AA61" s="81" t="str">
        <f t="shared" si="37"/>
        <v/>
      </c>
      <c r="AB61" s="82" t="str">
        <f t="shared" si="37"/>
        <v/>
      </c>
      <c r="AC61" s="82" t="str">
        <f t="shared" si="37"/>
        <v>Fav</v>
      </c>
      <c r="AD61" s="82" t="str">
        <f t="shared" si="37"/>
        <v/>
      </c>
      <c r="AE61" s="83" t="str">
        <f t="shared" si="37"/>
        <v/>
      </c>
    </row>
    <row r="62" spans="2:31" ht="16.5" customHeight="1" x14ac:dyDescent="0.3">
      <c r="B62" s="144">
        <v>6</v>
      </c>
      <c r="C62" s="152" t="s">
        <v>7</v>
      </c>
      <c r="D62" s="60"/>
      <c r="E62" s="276">
        <v>3</v>
      </c>
      <c r="F62" s="272">
        <v>65.5</v>
      </c>
      <c r="G62" s="225">
        <f t="shared" si="29"/>
        <v>11</v>
      </c>
      <c r="H62" s="152" t="s">
        <v>182</v>
      </c>
      <c r="I62" s="61"/>
      <c r="J62" s="125" t="s">
        <v>183</v>
      </c>
      <c r="K62" s="127">
        <v>0.39583333333333331</v>
      </c>
      <c r="M62" s="90">
        <v>26</v>
      </c>
      <c r="N62" s="75" t="s">
        <v>73</v>
      </c>
      <c r="O62" s="90">
        <v>18</v>
      </c>
      <c r="P62" s="11" t="str">
        <f t="shared" si="30"/>
        <v>Fav</v>
      </c>
      <c r="Q62" s="11" t="str">
        <f t="shared" si="31"/>
        <v>Under</v>
      </c>
      <c r="R62" s="11" t="str">
        <f t="shared" si="32"/>
        <v>no</v>
      </c>
      <c r="S62" s="11" t="str">
        <f t="shared" si="35"/>
        <v>no</v>
      </c>
      <c r="T62" s="11" t="str">
        <f t="shared" si="36"/>
        <v>no</v>
      </c>
      <c r="U62" s="17" t="str">
        <f t="shared" si="33"/>
        <v/>
      </c>
      <c r="V62" s="81" t="str">
        <f t="shared" si="34"/>
        <v/>
      </c>
      <c r="W62" s="82" t="str">
        <f t="shared" si="34"/>
        <v/>
      </c>
      <c r="X62" s="82" t="str">
        <f t="shared" si="34"/>
        <v/>
      </c>
      <c r="Y62" s="82" t="str">
        <f t="shared" si="34"/>
        <v/>
      </c>
      <c r="Z62" s="83" t="str">
        <f t="shared" si="34"/>
        <v/>
      </c>
      <c r="AA62" s="81" t="str">
        <f t="shared" si="37"/>
        <v/>
      </c>
      <c r="AB62" s="82" t="str">
        <f t="shared" si="37"/>
        <v/>
      </c>
      <c r="AC62" s="82" t="str">
        <f t="shared" si="37"/>
        <v/>
      </c>
      <c r="AD62" s="82" t="str">
        <f t="shared" si="37"/>
        <v/>
      </c>
      <c r="AE62" s="83" t="str">
        <f t="shared" si="37"/>
        <v/>
      </c>
    </row>
    <row r="63" spans="2:31" ht="16.5" customHeight="1" x14ac:dyDescent="0.3">
      <c r="B63" s="223">
        <v>6</v>
      </c>
      <c r="C63" s="221" t="s">
        <v>184</v>
      </c>
      <c r="D63" s="46"/>
      <c r="E63" s="268">
        <v>3</v>
      </c>
      <c r="F63" s="269">
        <v>56.5</v>
      </c>
      <c r="G63" s="226">
        <f t="shared" si="29"/>
        <v>11</v>
      </c>
      <c r="H63" s="221" t="s">
        <v>3</v>
      </c>
      <c r="I63" s="53"/>
      <c r="J63" s="216" t="s">
        <v>177</v>
      </c>
      <c r="K63" s="217">
        <v>0.48958333333333331</v>
      </c>
      <c r="M63" s="90">
        <v>35</v>
      </c>
      <c r="N63" s="75" t="s">
        <v>73</v>
      </c>
      <c r="O63" s="90">
        <v>26</v>
      </c>
      <c r="P63" s="11" t="str">
        <f t="shared" si="30"/>
        <v>Fav</v>
      </c>
      <c r="Q63" s="11" t="str">
        <f t="shared" si="31"/>
        <v>Over</v>
      </c>
      <c r="R63" s="11" t="str">
        <f t="shared" si="32"/>
        <v>no</v>
      </c>
      <c r="S63" s="11" t="str">
        <f t="shared" si="35"/>
        <v>no</v>
      </c>
      <c r="T63" s="11" t="str">
        <f t="shared" si="36"/>
        <v>no</v>
      </c>
      <c r="U63" s="17" t="str">
        <f t="shared" si="33"/>
        <v/>
      </c>
      <c r="V63" s="81" t="str">
        <f t="shared" si="34"/>
        <v/>
      </c>
      <c r="W63" s="82" t="str">
        <f t="shared" si="34"/>
        <v/>
      </c>
      <c r="X63" s="82" t="str">
        <f t="shared" si="34"/>
        <v/>
      </c>
      <c r="Y63" s="82" t="str">
        <f t="shared" si="34"/>
        <v/>
      </c>
      <c r="Z63" s="83" t="str">
        <f t="shared" si="34"/>
        <v/>
      </c>
      <c r="AA63" s="81" t="str">
        <f t="shared" si="37"/>
        <v/>
      </c>
      <c r="AB63" s="82" t="str">
        <f t="shared" si="37"/>
        <v/>
      </c>
      <c r="AC63" s="82" t="str">
        <f t="shared" si="37"/>
        <v/>
      </c>
      <c r="AD63" s="82" t="str">
        <f t="shared" si="37"/>
        <v/>
      </c>
      <c r="AE63" s="83" t="str">
        <f t="shared" si="37"/>
        <v/>
      </c>
    </row>
    <row r="64" spans="2:31" ht="16.5" customHeight="1" x14ac:dyDescent="0.3">
      <c r="B64" s="144">
        <v>1</v>
      </c>
      <c r="C64" s="152" t="s">
        <v>4</v>
      </c>
      <c r="D64" s="60"/>
      <c r="E64" s="276">
        <v>12</v>
      </c>
      <c r="F64" s="272">
        <v>70</v>
      </c>
      <c r="G64" s="225">
        <f t="shared" si="29"/>
        <v>16</v>
      </c>
      <c r="H64" s="152" t="s">
        <v>154</v>
      </c>
      <c r="I64" s="61"/>
      <c r="J64" s="125" t="s">
        <v>179</v>
      </c>
      <c r="K64" s="127">
        <v>0.49652777777777773</v>
      </c>
      <c r="M64" s="90">
        <v>26</v>
      </c>
      <c r="N64" s="75" t="s">
        <v>73</v>
      </c>
      <c r="O64" s="90">
        <v>23</v>
      </c>
      <c r="P64" s="11" t="str">
        <f t="shared" si="30"/>
        <v>Dog</v>
      </c>
      <c r="Q64" s="11" t="str">
        <f t="shared" si="31"/>
        <v>Under</v>
      </c>
      <c r="R64" s="11" t="str">
        <f t="shared" si="32"/>
        <v>yes</v>
      </c>
      <c r="S64" s="11" t="str">
        <f t="shared" si="35"/>
        <v/>
      </c>
      <c r="T64" s="11" t="str">
        <f t="shared" si="36"/>
        <v>no</v>
      </c>
      <c r="U64" s="17" t="str">
        <f t="shared" si="33"/>
        <v>Dog</v>
      </c>
      <c r="V64" s="81" t="str">
        <f t="shared" si="34"/>
        <v/>
      </c>
      <c r="W64" s="82" t="str">
        <f t="shared" si="34"/>
        <v/>
      </c>
      <c r="X64" s="82" t="str">
        <f t="shared" si="34"/>
        <v/>
      </c>
      <c r="Y64" s="82" t="str">
        <f t="shared" si="34"/>
        <v/>
      </c>
      <c r="Z64" s="83" t="str">
        <f t="shared" si="34"/>
        <v>Dog</v>
      </c>
      <c r="AA64" s="81" t="str">
        <f t="shared" si="37"/>
        <v/>
      </c>
      <c r="AB64" s="82" t="str">
        <f t="shared" si="37"/>
        <v/>
      </c>
      <c r="AC64" s="82" t="str">
        <f t="shared" si="37"/>
        <v/>
      </c>
      <c r="AD64" s="82" t="str">
        <f t="shared" si="37"/>
        <v/>
      </c>
      <c r="AE64" s="83" t="str">
        <f t="shared" si="37"/>
        <v>Fav</v>
      </c>
    </row>
    <row r="65" spans="2:31" ht="16.5" customHeight="1" x14ac:dyDescent="0.3">
      <c r="B65" s="223">
        <v>6</v>
      </c>
      <c r="C65" s="221" t="s">
        <v>88</v>
      </c>
      <c r="D65" s="46"/>
      <c r="E65" s="268">
        <v>5</v>
      </c>
      <c r="F65" s="269">
        <v>59</v>
      </c>
      <c r="G65" s="226">
        <f t="shared" si="29"/>
        <v>11</v>
      </c>
      <c r="H65" s="221" t="s">
        <v>58</v>
      </c>
      <c r="I65" s="53"/>
      <c r="J65" s="216" t="s">
        <v>181</v>
      </c>
      <c r="K65" s="217">
        <v>0.5</v>
      </c>
      <c r="M65" s="90">
        <v>28</v>
      </c>
      <c r="N65" s="75" t="s">
        <v>73</v>
      </c>
      <c r="O65" s="90">
        <v>33</v>
      </c>
      <c r="P65" s="11" t="str">
        <f t="shared" si="30"/>
        <v>Dog</v>
      </c>
      <c r="Q65" s="11" t="str">
        <f t="shared" si="31"/>
        <v>Over</v>
      </c>
      <c r="R65" s="11" t="str">
        <f t="shared" si="32"/>
        <v>no</v>
      </c>
      <c r="S65" s="11" t="str">
        <f t="shared" si="35"/>
        <v/>
      </c>
      <c r="T65" s="11" t="str">
        <f t="shared" si="36"/>
        <v>no</v>
      </c>
      <c r="U65" s="17" t="str">
        <f t="shared" si="33"/>
        <v/>
      </c>
      <c r="V65" s="81" t="str">
        <f t="shared" si="34"/>
        <v/>
      </c>
      <c r="W65" s="82" t="str">
        <f t="shared" si="34"/>
        <v/>
      </c>
      <c r="X65" s="82" t="str">
        <f t="shared" si="34"/>
        <v/>
      </c>
      <c r="Y65" s="82" t="str">
        <f t="shared" si="34"/>
        <v/>
      </c>
      <c r="Z65" s="83" t="str">
        <f t="shared" si="34"/>
        <v/>
      </c>
      <c r="AA65" s="81" t="str">
        <f t="shared" si="37"/>
        <v/>
      </c>
      <c r="AB65" s="82" t="str">
        <f t="shared" si="37"/>
        <v/>
      </c>
      <c r="AC65" s="82" t="str">
        <f t="shared" si="37"/>
        <v/>
      </c>
      <c r="AD65" s="82" t="str">
        <f t="shared" si="37"/>
        <v/>
      </c>
      <c r="AE65" s="83" t="str">
        <f t="shared" si="37"/>
        <v/>
      </c>
    </row>
    <row r="66" spans="2:31" ht="16.5" customHeight="1" x14ac:dyDescent="0.3">
      <c r="B66" s="144">
        <v>3</v>
      </c>
      <c r="C66" s="152" t="s">
        <v>6</v>
      </c>
      <c r="D66" s="60"/>
      <c r="E66" s="276">
        <v>7</v>
      </c>
      <c r="F66" s="272">
        <v>68</v>
      </c>
      <c r="G66" s="225">
        <f t="shared" si="29"/>
        <v>14</v>
      </c>
      <c r="H66" s="152" t="s">
        <v>159</v>
      </c>
      <c r="I66" s="61"/>
      <c r="J66" s="125" t="s">
        <v>183</v>
      </c>
      <c r="K66" s="127">
        <v>0.5</v>
      </c>
      <c r="M66" s="90">
        <v>29</v>
      </c>
      <c r="N66" s="75" t="s">
        <v>73</v>
      </c>
      <c r="O66" s="90">
        <v>25</v>
      </c>
      <c r="P66" s="11" t="str">
        <f t="shared" si="30"/>
        <v>Dog</v>
      </c>
      <c r="Q66" s="11" t="str">
        <f t="shared" si="31"/>
        <v>Under</v>
      </c>
      <c r="R66" s="11" t="str">
        <f t="shared" si="32"/>
        <v>yes</v>
      </c>
      <c r="S66" s="11" t="str">
        <f t="shared" si="35"/>
        <v/>
      </c>
      <c r="T66" s="11" t="str">
        <f t="shared" si="36"/>
        <v>no</v>
      </c>
      <c r="U66" s="17" t="str">
        <f t="shared" si="33"/>
        <v>Dog</v>
      </c>
      <c r="V66" s="81" t="str">
        <f t="shared" si="34"/>
        <v/>
      </c>
      <c r="W66" s="82" t="str">
        <f t="shared" si="34"/>
        <v/>
      </c>
      <c r="X66" s="82" t="str">
        <f t="shared" si="34"/>
        <v>Dog</v>
      </c>
      <c r="Y66" s="82" t="str">
        <f t="shared" si="34"/>
        <v/>
      </c>
      <c r="Z66" s="83" t="str">
        <f t="shared" si="34"/>
        <v/>
      </c>
      <c r="AA66" s="81" t="str">
        <f t="shared" si="37"/>
        <v/>
      </c>
      <c r="AB66" s="82" t="str">
        <f t="shared" si="37"/>
        <v/>
      </c>
      <c r="AC66" s="82" t="str">
        <f t="shared" si="37"/>
        <v>Fav</v>
      </c>
      <c r="AD66" s="82" t="str">
        <f t="shared" si="37"/>
        <v/>
      </c>
      <c r="AE66" s="83" t="str">
        <f t="shared" si="37"/>
        <v/>
      </c>
    </row>
    <row r="67" spans="2:31" ht="16.5" customHeight="1" x14ac:dyDescent="0.3">
      <c r="B67" s="223">
        <v>5</v>
      </c>
      <c r="C67" s="221" t="s">
        <v>185</v>
      </c>
      <c r="D67" s="46"/>
      <c r="E67" s="268">
        <v>0.5</v>
      </c>
      <c r="F67" s="269">
        <v>62</v>
      </c>
      <c r="G67" s="226">
        <f t="shared" si="29"/>
        <v>12</v>
      </c>
      <c r="H67" s="221" t="s">
        <v>48</v>
      </c>
      <c r="I67" s="53"/>
      <c r="J67" s="216" t="s">
        <v>177</v>
      </c>
      <c r="K67" s="217">
        <v>0.67361111111111116</v>
      </c>
      <c r="M67" s="90">
        <v>29</v>
      </c>
      <c r="N67" s="75" t="s">
        <v>73</v>
      </c>
      <c r="O67" s="90">
        <v>34</v>
      </c>
      <c r="P67" s="11" t="str">
        <f t="shared" si="30"/>
        <v>Dog</v>
      </c>
      <c r="Q67" s="11" t="str">
        <f t="shared" si="31"/>
        <v>Over</v>
      </c>
      <c r="R67" s="11" t="str">
        <f t="shared" si="32"/>
        <v>no</v>
      </c>
      <c r="S67" s="11" t="str">
        <f t="shared" si="35"/>
        <v>no</v>
      </c>
      <c r="T67" s="11" t="str">
        <f t="shared" si="36"/>
        <v>no</v>
      </c>
      <c r="U67" s="17" t="str">
        <f t="shared" si="33"/>
        <v>Dog</v>
      </c>
      <c r="V67" s="81" t="str">
        <f t="shared" si="34"/>
        <v>Dog</v>
      </c>
      <c r="W67" s="82" t="str">
        <f t="shared" si="34"/>
        <v/>
      </c>
      <c r="X67" s="82" t="str">
        <f t="shared" si="34"/>
        <v/>
      </c>
      <c r="Y67" s="82" t="str">
        <f t="shared" si="34"/>
        <v/>
      </c>
      <c r="Z67" s="83" t="str">
        <f t="shared" si="34"/>
        <v/>
      </c>
      <c r="AA67" s="81" t="str">
        <f t="shared" si="37"/>
        <v>Dog</v>
      </c>
      <c r="AB67" s="82" t="str">
        <f t="shared" si="37"/>
        <v/>
      </c>
      <c r="AC67" s="82" t="str">
        <f t="shared" si="37"/>
        <v/>
      </c>
      <c r="AD67" s="82" t="str">
        <f t="shared" si="37"/>
        <v/>
      </c>
      <c r="AE67" s="83" t="str">
        <f t="shared" si="37"/>
        <v/>
      </c>
    </row>
    <row r="68" spans="2:31" ht="16.5" customHeight="1" x14ac:dyDescent="0.3">
      <c r="B68" s="144">
        <v>1</v>
      </c>
      <c r="C68" s="152" t="s">
        <v>9</v>
      </c>
      <c r="D68" s="60"/>
      <c r="E68" s="276">
        <v>12</v>
      </c>
      <c r="F68" s="272">
        <v>62</v>
      </c>
      <c r="G68" s="225">
        <f t="shared" si="29"/>
        <v>16</v>
      </c>
      <c r="H68" s="152" t="s">
        <v>190</v>
      </c>
      <c r="I68" s="61"/>
      <c r="J68" s="125" t="s">
        <v>179</v>
      </c>
      <c r="K68" s="127">
        <v>0.67361111111111116</v>
      </c>
      <c r="M68" s="90">
        <v>35</v>
      </c>
      <c r="N68" s="75" t="s">
        <v>73</v>
      </c>
      <c r="O68" s="90">
        <v>33</v>
      </c>
      <c r="P68" s="11" t="str">
        <f t="shared" si="30"/>
        <v>Dog</v>
      </c>
      <c r="Q68" s="11" t="str">
        <f t="shared" si="31"/>
        <v>Over</v>
      </c>
      <c r="R68" s="11" t="str">
        <f t="shared" si="32"/>
        <v>yes</v>
      </c>
      <c r="S68" s="11" t="str">
        <f t="shared" si="35"/>
        <v/>
      </c>
      <c r="T68" s="11" t="str">
        <f t="shared" si="36"/>
        <v>no</v>
      </c>
      <c r="U68" s="17" t="str">
        <f t="shared" si="33"/>
        <v>Dog</v>
      </c>
      <c r="V68" s="81" t="str">
        <f t="shared" si="34"/>
        <v/>
      </c>
      <c r="W68" s="82" t="str">
        <f t="shared" si="34"/>
        <v/>
      </c>
      <c r="X68" s="82" t="str">
        <f t="shared" si="34"/>
        <v/>
      </c>
      <c r="Y68" s="82" t="str">
        <f t="shared" si="34"/>
        <v/>
      </c>
      <c r="Z68" s="83" t="str">
        <f t="shared" si="34"/>
        <v>Dog</v>
      </c>
      <c r="AA68" s="81" t="str">
        <f t="shared" si="37"/>
        <v/>
      </c>
      <c r="AB68" s="82" t="str">
        <f t="shared" si="37"/>
        <v/>
      </c>
      <c r="AC68" s="82" t="str">
        <f t="shared" si="37"/>
        <v/>
      </c>
      <c r="AD68" s="82" t="str">
        <f t="shared" si="37"/>
        <v/>
      </c>
      <c r="AE68" s="83" t="str">
        <f t="shared" si="37"/>
        <v>Fav</v>
      </c>
    </row>
    <row r="69" spans="2:31" ht="16.5" customHeight="1" x14ac:dyDescent="0.3">
      <c r="B69" s="223">
        <v>10</v>
      </c>
      <c r="C69" s="221" t="s">
        <v>186</v>
      </c>
      <c r="D69" s="46"/>
      <c r="E69" s="268">
        <v>1</v>
      </c>
      <c r="F69" s="269">
        <v>63</v>
      </c>
      <c r="G69" s="226">
        <f t="shared" si="29"/>
        <v>7</v>
      </c>
      <c r="H69" s="221" t="s">
        <v>187</v>
      </c>
      <c r="I69" s="53"/>
      <c r="J69" s="216" t="s">
        <v>181</v>
      </c>
      <c r="K69" s="217">
        <v>0.68055555555555547</v>
      </c>
      <c r="M69" s="90">
        <v>30</v>
      </c>
      <c r="N69" s="75" t="s">
        <v>73</v>
      </c>
      <c r="O69" s="90">
        <v>34</v>
      </c>
      <c r="P69" s="11" t="str">
        <f t="shared" si="30"/>
        <v>Dog</v>
      </c>
      <c r="Q69" s="11" t="str">
        <f t="shared" si="31"/>
        <v>Over</v>
      </c>
      <c r="R69" s="11" t="str">
        <f t="shared" si="32"/>
        <v>no</v>
      </c>
      <c r="S69" s="11" t="str">
        <f t="shared" si="35"/>
        <v>no</v>
      </c>
      <c r="T69" s="11" t="str">
        <f t="shared" si="36"/>
        <v>no</v>
      </c>
      <c r="U69" s="17" t="str">
        <f t="shared" si="33"/>
        <v/>
      </c>
      <c r="V69" s="81" t="str">
        <f t="shared" si="34"/>
        <v/>
      </c>
      <c r="W69" s="82" t="str">
        <f t="shared" si="34"/>
        <v/>
      </c>
      <c r="X69" s="82" t="str">
        <f t="shared" si="34"/>
        <v/>
      </c>
      <c r="Y69" s="82" t="str">
        <f t="shared" si="34"/>
        <v/>
      </c>
      <c r="Z69" s="83" t="str">
        <f t="shared" si="34"/>
        <v/>
      </c>
      <c r="AA69" s="81" t="str">
        <f t="shared" si="37"/>
        <v/>
      </c>
      <c r="AB69" s="82" t="str">
        <f t="shared" si="37"/>
        <v/>
      </c>
      <c r="AC69" s="82" t="str">
        <f t="shared" si="37"/>
        <v/>
      </c>
      <c r="AD69" s="82" t="str">
        <f t="shared" si="37"/>
        <v/>
      </c>
      <c r="AE69" s="83" t="str">
        <f t="shared" si="37"/>
        <v/>
      </c>
    </row>
    <row r="70" spans="2:31" ht="16.5" customHeight="1" x14ac:dyDescent="0.3">
      <c r="B70" s="144">
        <v>4</v>
      </c>
      <c r="C70" s="152" t="s">
        <v>110</v>
      </c>
      <c r="D70" s="60"/>
      <c r="E70" s="276">
        <v>6</v>
      </c>
      <c r="F70" s="272">
        <v>63</v>
      </c>
      <c r="G70" s="225">
        <f t="shared" si="29"/>
        <v>13</v>
      </c>
      <c r="H70" s="152" t="s">
        <v>188</v>
      </c>
      <c r="I70" s="61"/>
      <c r="J70" s="125" t="s">
        <v>183</v>
      </c>
      <c r="K70" s="127">
        <v>0.68402777777777779</v>
      </c>
      <c r="M70" s="90">
        <v>42</v>
      </c>
      <c r="N70" s="75" t="s">
        <v>73</v>
      </c>
      <c r="O70" s="90">
        <v>35</v>
      </c>
      <c r="P70" s="11" t="str">
        <f t="shared" si="30"/>
        <v>Fav</v>
      </c>
      <c r="Q70" s="11" t="str">
        <f t="shared" si="31"/>
        <v>Over</v>
      </c>
      <c r="R70" s="11" t="str">
        <f t="shared" si="32"/>
        <v>no</v>
      </c>
      <c r="S70" s="11" t="str">
        <f t="shared" si="35"/>
        <v/>
      </c>
      <c r="T70" s="11" t="str">
        <f t="shared" si="36"/>
        <v>yes</v>
      </c>
      <c r="U70" s="17" t="str">
        <f t="shared" si="33"/>
        <v>Fav</v>
      </c>
      <c r="V70" s="81" t="str">
        <f t="shared" si="34"/>
        <v/>
      </c>
      <c r="W70" s="82" t="str">
        <f t="shared" si="34"/>
        <v>Fav</v>
      </c>
      <c r="X70" s="82" t="str">
        <f t="shared" si="34"/>
        <v/>
      </c>
      <c r="Y70" s="82" t="str">
        <f t="shared" si="34"/>
        <v/>
      </c>
      <c r="Z70" s="83" t="str">
        <f t="shared" si="34"/>
        <v/>
      </c>
      <c r="AA70" s="81" t="str">
        <f t="shared" si="37"/>
        <v/>
      </c>
      <c r="AB70" s="82" t="str">
        <f t="shared" si="37"/>
        <v>Fav</v>
      </c>
      <c r="AC70" s="82" t="str">
        <f t="shared" si="37"/>
        <v/>
      </c>
      <c r="AD70" s="82" t="str">
        <f t="shared" si="37"/>
        <v/>
      </c>
      <c r="AE70" s="83" t="str">
        <f t="shared" si="37"/>
        <v/>
      </c>
    </row>
    <row r="71" spans="2:31" ht="16.5" customHeight="1" x14ac:dyDescent="0.3">
      <c r="B71" s="223">
        <v>8</v>
      </c>
      <c r="C71" s="221" t="s">
        <v>23</v>
      </c>
      <c r="D71" s="46"/>
      <c r="E71" s="268">
        <v>1</v>
      </c>
      <c r="F71" s="269">
        <v>66</v>
      </c>
      <c r="G71" s="226">
        <f t="shared" si="29"/>
        <v>9</v>
      </c>
      <c r="H71" s="221" t="s">
        <v>161</v>
      </c>
      <c r="I71" s="53"/>
      <c r="J71" s="216" t="s">
        <v>179</v>
      </c>
      <c r="K71" s="217">
        <v>0.77777777777777779</v>
      </c>
      <c r="M71" s="90">
        <v>28</v>
      </c>
      <c r="N71" s="75" t="s">
        <v>73</v>
      </c>
      <c r="O71" s="90">
        <v>23</v>
      </c>
      <c r="P71" s="11" t="str">
        <f t="shared" si="30"/>
        <v>Fav</v>
      </c>
      <c r="Q71" s="11" t="str">
        <f t="shared" si="31"/>
        <v>Under</v>
      </c>
      <c r="R71" s="11" t="str">
        <f t="shared" si="32"/>
        <v>no</v>
      </c>
      <c r="S71" s="11" t="str">
        <f t="shared" si="35"/>
        <v>no</v>
      </c>
      <c r="T71" s="11" t="str">
        <f t="shared" si="36"/>
        <v>no</v>
      </c>
      <c r="U71" s="17" t="str">
        <f t="shared" si="33"/>
        <v/>
      </c>
      <c r="V71" s="81" t="str">
        <f t="shared" si="34"/>
        <v/>
      </c>
      <c r="W71" s="82" t="str">
        <f t="shared" si="34"/>
        <v/>
      </c>
      <c r="X71" s="82" t="str">
        <f t="shared" si="34"/>
        <v/>
      </c>
      <c r="Y71" s="82" t="str">
        <f t="shared" si="34"/>
        <v/>
      </c>
      <c r="Z71" s="83" t="str">
        <f t="shared" si="34"/>
        <v/>
      </c>
      <c r="AA71" s="81" t="str">
        <f t="shared" si="37"/>
        <v/>
      </c>
      <c r="AB71" s="82" t="str">
        <f t="shared" si="37"/>
        <v/>
      </c>
      <c r="AC71" s="82" t="str">
        <f t="shared" si="37"/>
        <v/>
      </c>
      <c r="AD71" s="82" t="str">
        <f t="shared" si="37"/>
        <v/>
      </c>
      <c r="AE71" s="83" t="str">
        <f t="shared" si="37"/>
        <v/>
      </c>
    </row>
    <row r="72" spans="2:31" ht="16.5" customHeight="1" x14ac:dyDescent="0.3">
      <c r="B72" s="144">
        <v>2</v>
      </c>
      <c r="C72" s="152" t="s">
        <v>127</v>
      </c>
      <c r="D72" s="60"/>
      <c r="E72" s="276">
        <v>9</v>
      </c>
      <c r="F72" s="272">
        <v>62</v>
      </c>
      <c r="G72" s="225">
        <f t="shared" si="29"/>
        <v>15</v>
      </c>
      <c r="H72" s="152" t="s">
        <v>148</v>
      </c>
      <c r="I72" s="61"/>
      <c r="J72" s="125" t="s">
        <v>181</v>
      </c>
      <c r="K72" s="127">
        <v>0.78472222222222221</v>
      </c>
      <c r="M72" s="90">
        <v>41</v>
      </c>
      <c r="N72" s="75" t="s">
        <v>73</v>
      </c>
      <c r="O72" s="90">
        <v>30</v>
      </c>
      <c r="P72" s="11" t="str">
        <f t="shared" si="30"/>
        <v>Fav</v>
      </c>
      <c r="Q72" s="11" t="str">
        <f t="shared" si="31"/>
        <v>Over</v>
      </c>
      <c r="R72" s="11" t="str">
        <f t="shared" si="32"/>
        <v>no</v>
      </c>
      <c r="S72" s="11" t="str">
        <f t="shared" si="35"/>
        <v/>
      </c>
      <c r="T72" s="11" t="str">
        <f t="shared" si="36"/>
        <v>no</v>
      </c>
      <c r="U72" s="17" t="str">
        <f t="shared" si="33"/>
        <v>Fav</v>
      </c>
      <c r="V72" s="81" t="str">
        <f t="shared" si="34"/>
        <v/>
      </c>
      <c r="W72" s="82" t="str">
        <f t="shared" si="34"/>
        <v/>
      </c>
      <c r="X72" s="82" t="str">
        <f t="shared" si="34"/>
        <v/>
      </c>
      <c r="Y72" s="82" t="str">
        <f t="shared" si="34"/>
        <v>Fav</v>
      </c>
      <c r="Z72" s="83" t="str">
        <f t="shared" si="34"/>
        <v/>
      </c>
      <c r="AA72" s="81" t="str">
        <f t="shared" si="37"/>
        <v/>
      </c>
      <c r="AB72" s="82" t="str">
        <f t="shared" si="37"/>
        <v/>
      </c>
      <c r="AC72" s="82" t="str">
        <f t="shared" si="37"/>
        <v/>
      </c>
      <c r="AD72" s="82" t="str">
        <f t="shared" si="37"/>
        <v>Fav</v>
      </c>
      <c r="AE72" s="83" t="str">
        <f t="shared" si="37"/>
        <v/>
      </c>
    </row>
    <row r="73" spans="2:31" ht="16.5" customHeight="1" x14ac:dyDescent="0.3">
      <c r="B73" s="223">
        <v>5</v>
      </c>
      <c r="C73" s="221" t="s">
        <v>139</v>
      </c>
      <c r="D73" s="46"/>
      <c r="E73" s="268">
        <v>1.5</v>
      </c>
      <c r="F73" s="269">
        <v>55.5</v>
      </c>
      <c r="G73" s="226">
        <f t="shared" si="29"/>
        <v>12</v>
      </c>
      <c r="H73" s="221" t="s">
        <v>8</v>
      </c>
      <c r="I73" s="53"/>
      <c r="J73" s="216" t="s">
        <v>183</v>
      </c>
      <c r="K73" s="217">
        <v>0.78819444444444453</v>
      </c>
      <c r="M73" s="90">
        <v>31</v>
      </c>
      <c r="N73" s="75" t="s">
        <v>73</v>
      </c>
      <c r="O73" s="90">
        <v>19</v>
      </c>
      <c r="P73" s="11" t="str">
        <f t="shared" si="30"/>
        <v>Fav</v>
      </c>
      <c r="Q73" s="11" t="str">
        <f t="shared" si="31"/>
        <v>Under</v>
      </c>
      <c r="R73" s="11" t="str">
        <f t="shared" si="32"/>
        <v>no</v>
      </c>
      <c r="S73" s="11" t="str">
        <f t="shared" si="35"/>
        <v>no</v>
      </c>
      <c r="T73" s="11" t="str">
        <f t="shared" si="36"/>
        <v>no</v>
      </c>
      <c r="U73" s="17" t="str">
        <f t="shared" si="33"/>
        <v>Fav</v>
      </c>
      <c r="V73" s="81" t="str">
        <f t="shared" si="34"/>
        <v>Fav</v>
      </c>
      <c r="W73" s="82" t="str">
        <f t="shared" si="34"/>
        <v/>
      </c>
      <c r="X73" s="82" t="str">
        <f t="shared" si="34"/>
        <v/>
      </c>
      <c r="Y73" s="82" t="str">
        <f t="shared" si="34"/>
        <v/>
      </c>
      <c r="Z73" s="83" t="str">
        <f t="shared" si="34"/>
        <v/>
      </c>
      <c r="AA73" s="81" t="str">
        <f t="shared" si="37"/>
        <v>Fav</v>
      </c>
      <c r="AB73" s="82" t="str">
        <f t="shared" si="37"/>
        <v/>
      </c>
      <c r="AC73" s="82" t="str">
        <f t="shared" si="37"/>
        <v/>
      </c>
      <c r="AD73" s="82" t="str">
        <f t="shared" si="37"/>
        <v/>
      </c>
      <c r="AE73" s="83" t="str">
        <f t="shared" si="37"/>
        <v/>
      </c>
    </row>
    <row r="74" spans="2:31" ht="16.5" customHeight="1" x14ac:dyDescent="0.3">
      <c r="B74" s="146">
        <v>4</v>
      </c>
      <c r="C74" s="154" t="s">
        <v>155</v>
      </c>
      <c r="D74" s="64"/>
      <c r="E74" s="277">
        <v>4.5</v>
      </c>
      <c r="F74" s="274">
        <v>64</v>
      </c>
      <c r="G74" s="227">
        <f t="shared" si="29"/>
        <v>13</v>
      </c>
      <c r="H74" s="154" t="s">
        <v>189</v>
      </c>
      <c r="I74" s="65"/>
      <c r="J74" s="126" t="s">
        <v>177</v>
      </c>
      <c r="K74" s="128">
        <v>0.81944444444444453</v>
      </c>
      <c r="M74" s="90">
        <v>30</v>
      </c>
      <c r="N74" s="75" t="s">
        <v>73</v>
      </c>
      <c r="O74" s="90">
        <v>39</v>
      </c>
      <c r="P74" s="11" t="str">
        <f t="shared" si="30"/>
        <v>Dog</v>
      </c>
      <c r="Q74" s="11" t="str">
        <f t="shared" si="31"/>
        <v>Over</v>
      </c>
      <c r="R74" s="11" t="str">
        <f t="shared" si="32"/>
        <v>no</v>
      </c>
      <c r="S74" s="11" t="str">
        <f t="shared" si="35"/>
        <v/>
      </c>
      <c r="T74" s="11" t="str">
        <f t="shared" si="36"/>
        <v>no</v>
      </c>
      <c r="U74" s="69" t="str">
        <f t="shared" si="33"/>
        <v>Dog</v>
      </c>
      <c r="V74" s="85" t="str">
        <f t="shared" si="34"/>
        <v/>
      </c>
      <c r="W74" s="86" t="str">
        <f t="shared" si="34"/>
        <v>Dog</v>
      </c>
      <c r="X74" s="86" t="str">
        <f t="shared" si="34"/>
        <v/>
      </c>
      <c r="Y74" s="86" t="str">
        <f t="shared" si="34"/>
        <v/>
      </c>
      <c r="Z74" s="87" t="str">
        <f t="shared" si="34"/>
        <v/>
      </c>
      <c r="AA74" s="85" t="str">
        <f t="shared" si="37"/>
        <v/>
      </c>
      <c r="AB74" s="86" t="str">
        <f t="shared" si="37"/>
        <v>Dog</v>
      </c>
      <c r="AC74" s="86" t="str">
        <f t="shared" si="37"/>
        <v/>
      </c>
      <c r="AD74" s="86" t="str">
        <f t="shared" si="37"/>
        <v/>
      </c>
      <c r="AE74" s="87" t="str">
        <f t="shared" si="37"/>
        <v/>
      </c>
    </row>
    <row r="75" spans="2:31" x14ac:dyDescent="0.25">
      <c r="P75" s="201" t="str">
        <f>COUNTIF(P59:P74,"Fav")&amp;"-"&amp;COUNTIF(P59:P74,"Dog")&amp;"-"&amp;COUNTIF(P59:P74,"Push")</f>
        <v>8-8-0</v>
      </c>
      <c r="Q75" s="201" t="str">
        <f>COUNTIF(Q59:Q74,"Over")&amp;"-"&amp;COUNTIF(Q59:Q74,"Under")&amp;"-"&amp;COUNTIF(Q59:Q74,"Push")</f>
        <v>9-7-0</v>
      </c>
      <c r="R75" s="201" t="str">
        <f>COUNTIF(R59:R74,"yes")&amp;"-"&amp;COUNTIF(R59:R74,"no")</f>
        <v>3-13</v>
      </c>
      <c r="S75" s="201" t="str">
        <f>COUNTIF(S59:S74,"yes")&amp;"-"&amp;COUNTIF(S59:S74,"no")</f>
        <v>0-7</v>
      </c>
      <c r="T75" s="201" t="str">
        <f>COUNTIF(T59:T74,"yes")&amp;"-"&amp;COUNTIF(T59:T74,"no")</f>
        <v>1-15</v>
      </c>
      <c r="U75" s="201" t="str">
        <f>COUNTIF(U59:U74,"Fav")&amp;"-"&amp;COUNTIF(U59:U74,"Dog")&amp;"-"&amp;COUNTIF(U59:U74,"Push")</f>
        <v>5-5-0</v>
      </c>
      <c r="V75" s="201" t="str">
        <f>COUNTIF(V59:V74,"Fav")&amp;"-"&amp;COUNTIF(V59:V74,"Dog")&amp;"-"&amp;COUNTIF(V59:V74,"Push")</f>
        <v>1-1-0</v>
      </c>
      <c r="W75" s="201" t="str">
        <f t="shared" ref="W75:AE75" si="38">COUNTIF(W59:W74,"Fav")&amp;"-"&amp;COUNTIF(W59:W74,"Dog")&amp;"-"&amp;COUNTIF(W59:W74,"Push")</f>
        <v>1-1-0</v>
      </c>
      <c r="X75" s="201" t="str">
        <f t="shared" si="38"/>
        <v>2-1-0</v>
      </c>
      <c r="Y75" s="201" t="str">
        <f t="shared" si="38"/>
        <v>1-0-0</v>
      </c>
      <c r="Z75" s="201" t="str">
        <f t="shared" si="38"/>
        <v>0-2-0</v>
      </c>
      <c r="AA75" s="201" t="str">
        <f t="shared" si="38"/>
        <v>1-1-0</v>
      </c>
      <c r="AB75" s="201" t="str">
        <f t="shared" si="38"/>
        <v>1-1-0</v>
      </c>
      <c r="AC75" s="201" t="str">
        <f t="shared" si="38"/>
        <v>3-0-0</v>
      </c>
      <c r="AD75" s="201" t="str">
        <f t="shared" si="38"/>
        <v>1-0-0</v>
      </c>
      <c r="AE75" s="201" t="str">
        <f t="shared" si="38"/>
        <v>2-0-0</v>
      </c>
    </row>
    <row r="76" spans="2:31" x14ac:dyDescent="0.25">
      <c r="O76" s="15" t="s">
        <v>114</v>
      </c>
      <c r="P76" s="202" t="str">
        <f>COUNTIF(P42:P74,"Fav")&amp;"-"&amp;COUNTIF(P42:P74,"Dog")&amp;"-"&amp;COUNTIF(P42:P74,"Push")</f>
        <v>16-16-0</v>
      </c>
      <c r="Q76" s="202" t="str">
        <f>COUNTIF(Q42:Q75,"Over")&amp;"-"&amp;COUNTIF(Q42:Q75,"Under")&amp;"-"&amp;COUNTIF(Q42:Q74,"Push")</f>
        <v>18-14-0</v>
      </c>
      <c r="R76" s="202" t="str">
        <f>COUNTIF(R42:R75,"yes")&amp;"-"&amp;COUNTIF(R42:R75,"no")</f>
        <v>5-27</v>
      </c>
      <c r="S76" s="201" t="str">
        <f>COUNTIF(S42:S75,"yes")&amp;"-"&amp;COUNTIF(S42:S75,"no")</f>
        <v>0-14</v>
      </c>
      <c r="T76" s="201" t="str">
        <f>COUNTIF(T42:T75,"yes")&amp;"-"&amp;COUNTIF(T42:T75,"no")</f>
        <v>1-31</v>
      </c>
      <c r="U76" s="202" t="str">
        <f>COUNTIF(U42:U75,"Fav")&amp;"-"&amp;COUNTIF(U42:U75,"Dog")&amp;"-"&amp;COUNTIF(U42:U75,"Push")</f>
        <v>10-10-0</v>
      </c>
      <c r="V76" s="202" t="str">
        <f>COUNTIF(V42:V75,"Fav")&amp;"-"&amp;COUNTIF(V42:V75,"Dog")&amp;"-"&amp;COUNTIF(V42:V75,"Push")</f>
        <v>2-2-0</v>
      </c>
      <c r="W76" s="202" t="str">
        <f t="shared" ref="W76:AE76" si="39">COUNTIF(W42:W75,"Fav")&amp;"-"&amp;COUNTIF(W42:W75,"Dog")&amp;"-"&amp;COUNTIF(W42:W75,"Push")</f>
        <v>2-2-0</v>
      </c>
      <c r="X76" s="202" t="str">
        <f t="shared" si="39"/>
        <v>2-2-0</v>
      </c>
      <c r="Y76" s="202" t="str">
        <f t="shared" si="39"/>
        <v>2-2-0</v>
      </c>
      <c r="Z76" s="202" t="str">
        <f t="shared" si="39"/>
        <v>2-2-0</v>
      </c>
      <c r="AA76" s="202" t="str">
        <f t="shared" si="39"/>
        <v>2-2-0</v>
      </c>
      <c r="AB76" s="202" t="str">
        <f t="shared" si="39"/>
        <v>2-2-0</v>
      </c>
      <c r="AC76" s="202" t="str">
        <f t="shared" si="39"/>
        <v>3-1-0</v>
      </c>
      <c r="AD76" s="202" t="str">
        <f t="shared" si="39"/>
        <v>4-0-0</v>
      </c>
      <c r="AE76" s="202" t="str">
        <f t="shared" si="39"/>
        <v>4-0-0</v>
      </c>
    </row>
  </sheetData>
  <mergeCells count="19">
    <mergeCell ref="AA40:AE40"/>
    <mergeCell ref="B40:K40"/>
    <mergeCell ref="AF2:AV2"/>
    <mergeCell ref="M3:O3"/>
    <mergeCell ref="B20:K20"/>
    <mergeCell ref="M2:Q2"/>
    <mergeCell ref="U2:Z2"/>
    <mergeCell ref="AA2:AE2"/>
    <mergeCell ref="S2:S3"/>
    <mergeCell ref="T2:T3"/>
    <mergeCell ref="B2:K2"/>
    <mergeCell ref="R2:R3"/>
    <mergeCell ref="M40:Q40"/>
    <mergeCell ref="R40:R41"/>
    <mergeCell ref="M41:O41"/>
    <mergeCell ref="B58:K58"/>
    <mergeCell ref="S40:S41"/>
    <mergeCell ref="T40:T41"/>
    <mergeCell ref="U40:Z40"/>
  </mergeCells>
  <printOptions horizontalCentered="1"/>
  <pageMargins left="0.2" right="0.2" top="0.2" bottom="0.2" header="0" footer="0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5.5703125" style="12" bestFit="1" customWidth="1"/>
    <col min="3" max="3" width="19.7109375" style="32" bestFit="1" customWidth="1"/>
    <col min="4" max="4" width="7.85546875" style="43" customWidth="1"/>
    <col min="5" max="5" width="7.140625" style="101" bestFit="1" customWidth="1"/>
    <col min="6" max="6" width="6.7109375" style="101" bestFit="1" customWidth="1"/>
    <col min="7" max="7" width="5.5703125" style="12" bestFit="1" customWidth="1"/>
    <col min="8" max="8" width="22.85546875" style="32" bestFit="1" customWidth="1"/>
    <col min="9" max="9" width="7" style="43" customWidth="1"/>
    <col min="10" max="10" width="15.140625" style="16" bestFit="1" customWidth="1"/>
    <col min="11" max="11" width="8.85546875" style="16" bestFit="1" customWidth="1"/>
    <col min="12" max="12" width="5.7109375" customWidth="1"/>
    <col min="13" max="13" width="4.28515625" style="88" customWidth="1"/>
    <col min="14" max="14" width="2" style="5" bestFit="1" customWidth="1"/>
    <col min="15" max="15" width="3.140625" style="88" customWidth="1"/>
    <col min="16" max="17" width="7.140625" style="11" bestFit="1" customWidth="1"/>
    <col min="18" max="18" width="8.140625" style="11" customWidth="1"/>
    <col min="19" max="19" width="9.7109375" style="6" customWidth="1"/>
    <col min="20" max="20" width="9.42578125" style="6" customWidth="1"/>
    <col min="21" max="21" width="5.7109375" style="11" customWidth="1"/>
    <col min="22" max="23" width="5.7109375" style="68" customWidth="1"/>
    <col min="24" max="26" width="5.7109375" style="11" customWidth="1"/>
    <col min="27" max="31" width="5.7109375" style="14" customWidth="1"/>
  </cols>
  <sheetData>
    <row r="1" spans="2:51" ht="6" customHeight="1" x14ac:dyDescent="0.25">
      <c r="S1" s="11"/>
      <c r="T1" s="11"/>
    </row>
    <row r="2" spans="2:5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</row>
    <row r="3" spans="2:5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2:51" ht="16.5" customHeight="1" x14ac:dyDescent="0.3">
      <c r="B4" s="222">
        <v>3</v>
      </c>
      <c r="C4" s="220" t="s">
        <v>110</v>
      </c>
      <c r="D4" s="45">
        <v>-475</v>
      </c>
      <c r="E4" s="266">
        <v>9</v>
      </c>
      <c r="F4" s="267">
        <v>129</v>
      </c>
      <c r="G4" s="224">
        <f t="shared" ref="G4:G19" si="0">17-B4</f>
        <v>14</v>
      </c>
      <c r="H4" s="220" t="s">
        <v>143</v>
      </c>
      <c r="I4" s="52">
        <v>395</v>
      </c>
      <c r="J4" s="214" t="s">
        <v>259</v>
      </c>
      <c r="K4" s="215">
        <v>0.3888888888888889</v>
      </c>
      <c r="M4" s="90">
        <v>73</v>
      </c>
      <c r="N4" s="75" t="s">
        <v>73</v>
      </c>
      <c r="O4" s="90">
        <v>61</v>
      </c>
      <c r="P4" s="11" t="str">
        <f t="shared" ref="P4:P19" si="1">IF((M4-E4)&gt;O4,"Fav",IF(M4&lt;(O4+E4),"Dog","Push"))</f>
        <v>Fav</v>
      </c>
      <c r="Q4" s="11" t="str">
        <f t="shared" ref="Q4:Q19" si="2">IF((M4+O4)&gt;F4,"Over",IF((M4+O4)&lt;F4,"Under","Push"))</f>
        <v>Over</v>
      </c>
      <c r="R4" s="11" t="str">
        <f>IF(AND(M4&gt;O4,M4-O4&lt;=E4),"yes","no")</f>
        <v>no</v>
      </c>
      <c r="S4" s="11" t="str">
        <f t="shared" ref="S4:S19" si="3">IF(E4&lt;5,R4,"")</f>
        <v/>
      </c>
      <c r="T4" s="11" t="str">
        <f t="shared" ref="T4:T19" si="4">IF(AND((M4-O4)&gt;(E4-1),(M4-O4)&lt;(E4+1)),"yes", "no")</f>
        <v>no</v>
      </c>
      <c r="U4" s="55" t="str">
        <f t="shared" ref="U4:U19" si="5">IF(B4&lt;6,P4,"")</f>
        <v>Fav</v>
      </c>
      <c r="V4" s="77" t="str">
        <f t="shared" ref="V4:Z13" si="6">IF($B4=V$3,$P4,"")</f>
        <v/>
      </c>
      <c r="W4" s="78" t="str">
        <f t="shared" si="6"/>
        <v/>
      </c>
      <c r="X4" s="78" t="str">
        <f t="shared" si="6"/>
        <v>Fav</v>
      </c>
      <c r="Y4" s="78" t="str">
        <f t="shared" si="6"/>
        <v/>
      </c>
      <c r="Z4" s="79" t="str">
        <f t="shared" si="6"/>
        <v/>
      </c>
      <c r="AA4" s="78" t="str">
        <f t="shared" ref="AA4:AE13" si="7">IF($B4=AA$3,IF($M4&gt;$O4,"Fav","Dog"),"")</f>
        <v/>
      </c>
      <c r="AB4" s="78" t="str">
        <f t="shared" si="7"/>
        <v/>
      </c>
      <c r="AC4" s="78" t="str">
        <f t="shared" si="7"/>
        <v>Fav</v>
      </c>
      <c r="AD4" s="78" t="str">
        <f t="shared" si="7"/>
        <v/>
      </c>
      <c r="AE4" s="79" t="str">
        <f t="shared" si="7"/>
        <v/>
      </c>
    </row>
    <row r="5" spans="2:51" ht="16.5" customHeight="1" x14ac:dyDescent="0.3">
      <c r="B5" s="144">
        <v>1</v>
      </c>
      <c r="C5" s="152" t="s">
        <v>5</v>
      </c>
      <c r="D5" s="60">
        <v>-5000</v>
      </c>
      <c r="E5" s="276">
        <v>21</v>
      </c>
      <c r="F5" s="272">
        <v>146</v>
      </c>
      <c r="G5" s="225">
        <f t="shared" si="0"/>
        <v>16</v>
      </c>
      <c r="H5" s="152" t="s">
        <v>188</v>
      </c>
      <c r="I5" s="61">
        <v>2500</v>
      </c>
      <c r="J5" s="125" t="s">
        <v>261</v>
      </c>
      <c r="K5" s="127">
        <v>0.3923611111111111</v>
      </c>
      <c r="M5" s="90">
        <v>85</v>
      </c>
      <c r="N5" s="75" t="s">
        <v>73</v>
      </c>
      <c r="O5" s="90">
        <v>61</v>
      </c>
      <c r="P5" s="11" t="str">
        <f t="shared" si="1"/>
        <v>Fav</v>
      </c>
      <c r="Q5" s="11" t="str">
        <f t="shared" si="2"/>
        <v>Push</v>
      </c>
      <c r="R5" s="11" t="str">
        <f>IF(AND(M5&gt;O5,M5-O5&lt;=E5),"yes","no")</f>
        <v>no</v>
      </c>
      <c r="S5" s="11" t="str">
        <f t="shared" si="3"/>
        <v/>
      </c>
      <c r="T5" s="11" t="str">
        <f t="shared" si="4"/>
        <v>no</v>
      </c>
      <c r="U5" s="17" t="str">
        <f t="shared" si="5"/>
        <v>Fav</v>
      </c>
      <c r="V5" s="81" t="str">
        <f t="shared" si="6"/>
        <v/>
      </c>
      <c r="W5" s="82" t="str">
        <f t="shared" si="6"/>
        <v/>
      </c>
      <c r="X5" s="82" t="str">
        <f t="shared" si="6"/>
        <v/>
      </c>
      <c r="Y5" s="82" t="str">
        <f t="shared" si="6"/>
        <v/>
      </c>
      <c r="Z5" s="83" t="str">
        <f t="shared" si="6"/>
        <v>Fav</v>
      </c>
      <c r="AA5" s="82" t="str">
        <f t="shared" si="7"/>
        <v/>
      </c>
      <c r="AB5" s="82" t="str">
        <f t="shared" si="7"/>
        <v/>
      </c>
      <c r="AC5" s="82" t="str">
        <f t="shared" si="7"/>
        <v/>
      </c>
      <c r="AD5" s="82" t="str">
        <f t="shared" si="7"/>
        <v/>
      </c>
      <c r="AE5" s="83" t="str">
        <f t="shared" si="7"/>
        <v>Fav</v>
      </c>
    </row>
    <row r="6" spans="2:51" ht="16.5" customHeight="1" x14ac:dyDescent="0.3">
      <c r="B6" s="223">
        <v>5</v>
      </c>
      <c r="C6" s="221" t="s">
        <v>127</v>
      </c>
      <c r="D6" s="46">
        <v>-300</v>
      </c>
      <c r="E6" s="268">
        <v>6.5</v>
      </c>
      <c r="F6" s="269">
        <v>133.5</v>
      </c>
      <c r="G6" s="226">
        <f t="shared" si="0"/>
        <v>12</v>
      </c>
      <c r="H6" s="221" t="s">
        <v>3</v>
      </c>
      <c r="I6" s="53">
        <v>250</v>
      </c>
      <c r="J6" s="216" t="s">
        <v>260</v>
      </c>
      <c r="K6" s="217">
        <v>0.39583333333333331</v>
      </c>
      <c r="M6" s="90">
        <v>72</v>
      </c>
      <c r="N6" s="75" t="s">
        <v>73</v>
      </c>
      <c r="O6" s="90">
        <v>61</v>
      </c>
      <c r="P6" s="11" t="str">
        <f t="shared" si="1"/>
        <v>Fav</v>
      </c>
      <c r="Q6" s="11" t="str">
        <f t="shared" si="2"/>
        <v>Under</v>
      </c>
      <c r="R6" s="11" t="str">
        <f t="shared" ref="R6:R19" si="8">IF(AND(M6&gt;O6,M6-O6&lt;=E6),"yes","no")</f>
        <v>no</v>
      </c>
      <c r="S6" s="11" t="str">
        <f t="shared" si="3"/>
        <v/>
      </c>
      <c r="T6" s="11" t="str">
        <f t="shared" si="4"/>
        <v>no</v>
      </c>
      <c r="U6" s="17" t="str">
        <f t="shared" si="5"/>
        <v>Fav</v>
      </c>
      <c r="V6" s="81" t="str">
        <f t="shared" si="6"/>
        <v>Fav</v>
      </c>
      <c r="W6" s="82" t="str">
        <f t="shared" si="6"/>
        <v/>
      </c>
      <c r="X6" s="82" t="str">
        <f t="shared" si="6"/>
        <v/>
      </c>
      <c r="Y6" s="82" t="str">
        <f t="shared" si="6"/>
        <v/>
      </c>
      <c r="Z6" s="83" t="str">
        <f t="shared" si="6"/>
        <v/>
      </c>
      <c r="AA6" s="82" t="str">
        <f t="shared" si="7"/>
        <v>Fav</v>
      </c>
      <c r="AB6" s="82" t="str">
        <f t="shared" si="7"/>
        <v/>
      </c>
      <c r="AC6" s="82" t="str">
        <f t="shared" si="7"/>
        <v/>
      </c>
      <c r="AD6" s="82" t="str">
        <f t="shared" si="7"/>
        <v/>
      </c>
      <c r="AE6" s="83" t="str">
        <f t="shared" si="7"/>
        <v/>
      </c>
    </row>
    <row r="7" spans="2:51" ht="16.5" customHeight="1" x14ac:dyDescent="0.3">
      <c r="B7" s="144">
        <v>6</v>
      </c>
      <c r="C7" s="152" t="s">
        <v>7</v>
      </c>
      <c r="D7" s="60">
        <v>-275</v>
      </c>
      <c r="E7" s="276">
        <v>6</v>
      </c>
      <c r="F7" s="272">
        <v>128.5</v>
      </c>
      <c r="G7" s="225">
        <f t="shared" si="0"/>
        <v>11</v>
      </c>
      <c r="H7" s="152" t="s">
        <v>86</v>
      </c>
      <c r="I7" s="61">
        <v>235</v>
      </c>
      <c r="J7" s="125" t="s">
        <v>263</v>
      </c>
      <c r="K7" s="127">
        <v>0.47916666666666669</v>
      </c>
      <c r="M7" s="90">
        <v>74</v>
      </c>
      <c r="N7" s="75" t="s">
        <v>73</v>
      </c>
      <c r="O7" s="90">
        <v>66</v>
      </c>
      <c r="P7" s="11" t="str">
        <f t="shared" si="1"/>
        <v>Fav</v>
      </c>
      <c r="Q7" s="11" t="str">
        <f t="shared" si="2"/>
        <v>Over</v>
      </c>
      <c r="R7" s="11" t="str">
        <f t="shared" si="8"/>
        <v>no</v>
      </c>
      <c r="S7" s="11" t="str">
        <f t="shared" si="3"/>
        <v/>
      </c>
      <c r="T7" s="11" t="str">
        <f t="shared" si="4"/>
        <v>no</v>
      </c>
      <c r="U7" s="17" t="str">
        <f t="shared" si="5"/>
        <v/>
      </c>
      <c r="V7" s="81" t="str">
        <f t="shared" si="6"/>
        <v/>
      </c>
      <c r="W7" s="82" t="str">
        <f t="shared" si="6"/>
        <v/>
      </c>
      <c r="X7" s="82" t="str">
        <f t="shared" si="6"/>
        <v/>
      </c>
      <c r="Y7" s="82" t="str">
        <f t="shared" si="6"/>
        <v/>
      </c>
      <c r="Z7" s="83" t="str">
        <f t="shared" si="6"/>
        <v/>
      </c>
      <c r="AA7" s="82" t="str">
        <f t="shared" si="7"/>
        <v/>
      </c>
      <c r="AB7" s="82" t="str">
        <f t="shared" si="7"/>
        <v/>
      </c>
      <c r="AC7" s="82" t="str">
        <f t="shared" si="7"/>
        <v/>
      </c>
      <c r="AD7" s="82" t="str">
        <f t="shared" si="7"/>
        <v/>
      </c>
      <c r="AE7" s="83" t="str">
        <f t="shared" si="7"/>
        <v/>
      </c>
    </row>
    <row r="8" spans="2:51" ht="16.5" customHeight="1" x14ac:dyDescent="0.3">
      <c r="B8" s="223">
        <v>9</v>
      </c>
      <c r="C8" s="221" t="s">
        <v>254</v>
      </c>
      <c r="D8" s="46">
        <v>-125</v>
      </c>
      <c r="E8" s="280">
        <v>1.5</v>
      </c>
      <c r="F8" s="269">
        <v>128.5</v>
      </c>
      <c r="G8" s="226">
        <f t="shared" si="0"/>
        <v>8</v>
      </c>
      <c r="H8" s="221" t="s">
        <v>15</v>
      </c>
      <c r="I8" s="53">
        <v>110</v>
      </c>
      <c r="J8" s="216" t="s">
        <v>261</v>
      </c>
      <c r="K8" s="217">
        <v>0.49652777777777773</v>
      </c>
      <c r="M8" s="90">
        <v>58</v>
      </c>
      <c r="N8" s="75" t="s">
        <v>73</v>
      </c>
      <c r="O8" s="90">
        <v>71</v>
      </c>
      <c r="P8" s="11" t="str">
        <f t="shared" si="1"/>
        <v>Dog</v>
      </c>
      <c r="Q8" s="11" t="str">
        <f t="shared" si="2"/>
        <v>Over</v>
      </c>
      <c r="R8" s="11" t="str">
        <f t="shared" si="8"/>
        <v>no</v>
      </c>
      <c r="S8" s="11" t="str">
        <f t="shared" si="3"/>
        <v>no</v>
      </c>
      <c r="T8" s="11" t="str">
        <f t="shared" si="4"/>
        <v>no</v>
      </c>
      <c r="U8" s="17" t="str">
        <f t="shared" si="5"/>
        <v/>
      </c>
      <c r="V8" s="81" t="str">
        <f t="shared" si="6"/>
        <v/>
      </c>
      <c r="W8" s="82" t="str">
        <f t="shared" si="6"/>
        <v/>
      </c>
      <c r="X8" s="82" t="str">
        <f t="shared" si="6"/>
        <v/>
      </c>
      <c r="Y8" s="82" t="str">
        <f t="shared" si="6"/>
        <v/>
      </c>
      <c r="Z8" s="83" t="str">
        <f t="shared" si="6"/>
        <v/>
      </c>
      <c r="AA8" s="82" t="str">
        <f t="shared" si="7"/>
        <v/>
      </c>
      <c r="AB8" s="82" t="str">
        <f t="shared" si="7"/>
        <v/>
      </c>
      <c r="AC8" s="82" t="str">
        <f t="shared" si="7"/>
        <v/>
      </c>
      <c r="AD8" s="82" t="str">
        <f t="shared" si="7"/>
        <v/>
      </c>
      <c r="AE8" s="83" t="str">
        <f t="shared" si="7"/>
        <v/>
      </c>
    </row>
    <row r="9" spans="2:51" ht="16.5" customHeight="1" x14ac:dyDescent="0.3">
      <c r="B9" s="144">
        <v>4</v>
      </c>
      <c r="C9" s="152" t="s">
        <v>4</v>
      </c>
      <c r="D9" s="60">
        <v>-400</v>
      </c>
      <c r="E9" s="276">
        <v>7.5</v>
      </c>
      <c r="F9" s="272">
        <v>129</v>
      </c>
      <c r="G9" s="225">
        <f t="shared" si="0"/>
        <v>13</v>
      </c>
      <c r="H9" s="152" t="s">
        <v>253</v>
      </c>
      <c r="I9" s="61">
        <v>330</v>
      </c>
      <c r="J9" s="125" t="s">
        <v>260</v>
      </c>
      <c r="K9" s="127">
        <v>0.5</v>
      </c>
      <c r="M9" s="90">
        <v>82</v>
      </c>
      <c r="N9" s="75" t="s">
        <v>73</v>
      </c>
      <c r="O9" s="90">
        <v>63</v>
      </c>
      <c r="P9" s="11" t="str">
        <f t="shared" si="1"/>
        <v>Fav</v>
      </c>
      <c r="Q9" s="11" t="str">
        <f t="shared" si="2"/>
        <v>Over</v>
      </c>
      <c r="R9" s="11" t="str">
        <f t="shared" si="8"/>
        <v>no</v>
      </c>
      <c r="S9" s="11" t="str">
        <f t="shared" si="3"/>
        <v/>
      </c>
      <c r="T9" s="11" t="str">
        <f t="shared" si="4"/>
        <v>no</v>
      </c>
      <c r="U9" s="17" t="str">
        <f t="shared" si="5"/>
        <v>Fav</v>
      </c>
      <c r="V9" s="81" t="str">
        <f t="shared" si="6"/>
        <v/>
      </c>
      <c r="W9" s="82" t="str">
        <f t="shared" si="6"/>
        <v>Fav</v>
      </c>
      <c r="X9" s="82" t="str">
        <f t="shared" si="6"/>
        <v/>
      </c>
      <c r="Y9" s="82" t="str">
        <f t="shared" si="6"/>
        <v/>
      </c>
      <c r="Z9" s="83" t="str">
        <f t="shared" si="6"/>
        <v/>
      </c>
      <c r="AA9" s="82" t="str">
        <f t="shared" si="7"/>
        <v/>
      </c>
      <c r="AB9" s="82" t="str">
        <f t="shared" si="7"/>
        <v>Fav</v>
      </c>
      <c r="AC9" s="82" t="str">
        <f t="shared" si="7"/>
        <v/>
      </c>
      <c r="AD9" s="82" t="str">
        <f t="shared" si="7"/>
        <v/>
      </c>
      <c r="AE9" s="83" t="str">
        <f t="shared" si="7"/>
        <v/>
      </c>
    </row>
    <row r="10" spans="2:51" ht="16.5" customHeight="1" x14ac:dyDescent="0.3">
      <c r="B10" s="223">
        <v>6</v>
      </c>
      <c r="C10" s="228" t="s">
        <v>108</v>
      </c>
      <c r="D10" s="46">
        <v>-145</v>
      </c>
      <c r="E10" s="268">
        <v>2</v>
      </c>
      <c r="F10" s="269">
        <v>145.5</v>
      </c>
      <c r="G10" s="226">
        <f t="shared" si="0"/>
        <v>11</v>
      </c>
      <c r="H10" s="228" t="s">
        <v>89</v>
      </c>
      <c r="I10" s="53">
        <v>125</v>
      </c>
      <c r="J10" s="216" t="s">
        <v>259</v>
      </c>
      <c r="K10" s="217">
        <v>0.50694444444444442</v>
      </c>
      <c r="M10" s="90">
        <v>90</v>
      </c>
      <c r="N10" s="75" t="s">
        <v>73</v>
      </c>
      <c r="O10" s="90">
        <v>79</v>
      </c>
      <c r="P10" s="11" t="str">
        <f t="shared" si="1"/>
        <v>Fav</v>
      </c>
      <c r="Q10" s="11" t="str">
        <f t="shared" si="2"/>
        <v>Over</v>
      </c>
      <c r="R10" s="11" t="str">
        <f t="shared" si="8"/>
        <v>no</v>
      </c>
      <c r="S10" s="11" t="str">
        <f t="shared" si="3"/>
        <v>no</v>
      </c>
      <c r="T10" s="11" t="str">
        <f t="shared" si="4"/>
        <v>no</v>
      </c>
      <c r="U10" s="17" t="str">
        <f t="shared" si="5"/>
        <v/>
      </c>
      <c r="V10" s="81" t="str">
        <f t="shared" si="6"/>
        <v/>
      </c>
      <c r="W10" s="82" t="str">
        <f t="shared" si="6"/>
        <v/>
      </c>
      <c r="X10" s="82" t="str">
        <f t="shared" si="6"/>
        <v/>
      </c>
      <c r="Y10" s="82" t="str">
        <f t="shared" si="6"/>
        <v/>
      </c>
      <c r="Z10" s="83" t="str">
        <f t="shared" si="6"/>
        <v/>
      </c>
      <c r="AA10" s="82" t="str">
        <f t="shared" si="7"/>
        <v/>
      </c>
      <c r="AB10" s="82" t="str">
        <f t="shared" si="7"/>
        <v/>
      </c>
      <c r="AC10" s="82" t="str">
        <f t="shared" si="7"/>
        <v/>
      </c>
      <c r="AD10" s="82" t="str">
        <f t="shared" si="7"/>
        <v/>
      </c>
      <c r="AE10" s="83" t="str">
        <f t="shared" si="7"/>
        <v/>
      </c>
    </row>
    <row r="11" spans="2:51" ht="16.5" customHeight="1" x14ac:dyDescent="0.3">
      <c r="B11" s="144">
        <v>3</v>
      </c>
      <c r="C11" s="152" t="s">
        <v>225</v>
      </c>
      <c r="D11" s="60">
        <v>-2100</v>
      </c>
      <c r="E11" s="276">
        <v>15.5</v>
      </c>
      <c r="F11" s="272">
        <v>139</v>
      </c>
      <c r="G11" s="225">
        <f t="shared" si="0"/>
        <v>14</v>
      </c>
      <c r="H11" s="152" t="s">
        <v>159</v>
      </c>
      <c r="I11" s="61">
        <v>1250</v>
      </c>
      <c r="J11" s="125" t="s">
        <v>263</v>
      </c>
      <c r="K11" s="127">
        <v>0.59375</v>
      </c>
      <c r="M11" s="90">
        <v>77</v>
      </c>
      <c r="N11" s="75" t="s">
        <v>73</v>
      </c>
      <c r="O11" s="90">
        <v>53</v>
      </c>
      <c r="P11" s="11" t="str">
        <f t="shared" si="1"/>
        <v>Fav</v>
      </c>
      <c r="Q11" s="11" t="str">
        <f t="shared" si="2"/>
        <v>Under</v>
      </c>
      <c r="R11" s="11" t="str">
        <f t="shared" si="8"/>
        <v>no</v>
      </c>
      <c r="S11" s="11" t="str">
        <f t="shared" si="3"/>
        <v/>
      </c>
      <c r="T11" s="11" t="str">
        <f t="shared" si="4"/>
        <v>no</v>
      </c>
      <c r="U11" s="17" t="str">
        <f t="shared" si="5"/>
        <v>Fav</v>
      </c>
      <c r="V11" s="81" t="str">
        <f t="shared" si="6"/>
        <v/>
      </c>
      <c r="W11" s="82" t="str">
        <f t="shared" si="6"/>
        <v/>
      </c>
      <c r="X11" s="82" t="str">
        <f t="shared" si="6"/>
        <v>Fav</v>
      </c>
      <c r="Y11" s="82" t="str">
        <f t="shared" si="6"/>
        <v/>
      </c>
      <c r="Z11" s="83" t="str">
        <f t="shared" si="6"/>
        <v/>
      </c>
      <c r="AA11" s="82" t="str">
        <f t="shared" si="7"/>
        <v/>
      </c>
      <c r="AB11" s="82" t="str">
        <f t="shared" si="7"/>
        <v/>
      </c>
      <c r="AC11" s="82" t="str">
        <f t="shared" si="7"/>
        <v>Fav</v>
      </c>
      <c r="AD11" s="82" t="str">
        <f t="shared" si="7"/>
        <v/>
      </c>
      <c r="AE11" s="83" t="str">
        <f t="shared" si="7"/>
        <v/>
      </c>
    </row>
    <row r="12" spans="2:51" ht="16.5" customHeight="1" x14ac:dyDescent="0.3">
      <c r="B12" s="223">
        <v>6</v>
      </c>
      <c r="C12" s="221" t="s">
        <v>186</v>
      </c>
      <c r="D12" s="46">
        <v>-160</v>
      </c>
      <c r="E12" s="268">
        <v>3</v>
      </c>
      <c r="F12" s="269">
        <v>139.5</v>
      </c>
      <c r="G12" s="226">
        <f t="shared" si="0"/>
        <v>11</v>
      </c>
      <c r="H12" s="221" t="s">
        <v>255</v>
      </c>
      <c r="I12" s="53">
        <v>140</v>
      </c>
      <c r="J12" s="216" t="s">
        <v>261</v>
      </c>
      <c r="K12" s="217">
        <v>0.67361111111111116</v>
      </c>
      <c r="M12" s="90">
        <v>67</v>
      </c>
      <c r="N12" s="75" t="s">
        <v>73</v>
      </c>
      <c r="O12" s="90">
        <v>80</v>
      </c>
      <c r="P12" s="11" t="str">
        <f t="shared" si="1"/>
        <v>Dog</v>
      </c>
      <c r="Q12" s="11" t="str">
        <f t="shared" si="2"/>
        <v>Over</v>
      </c>
      <c r="R12" s="11" t="str">
        <f t="shared" si="8"/>
        <v>no</v>
      </c>
      <c r="S12" s="11" t="str">
        <f t="shared" si="3"/>
        <v>no</v>
      </c>
      <c r="T12" s="11" t="str">
        <f t="shared" si="4"/>
        <v>no</v>
      </c>
      <c r="U12" s="17" t="str">
        <f t="shared" si="5"/>
        <v/>
      </c>
      <c r="V12" s="81" t="str">
        <f t="shared" si="6"/>
        <v/>
      </c>
      <c r="W12" s="82" t="str">
        <f t="shared" si="6"/>
        <v/>
      </c>
      <c r="X12" s="82" t="str">
        <f t="shared" si="6"/>
        <v/>
      </c>
      <c r="Y12" s="82" t="str">
        <f t="shared" si="6"/>
        <v/>
      </c>
      <c r="Z12" s="83" t="str">
        <f t="shared" si="6"/>
        <v/>
      </c>
      <c r="AA12" s="82" t="str">
        <f t="shared" si="7"/>
        <v/>
      </c>
      <c r="AB12" s="82" t="str">
        <f t="shared" si="7"/>
        <v/>
      </c>
      <c r="AC12" s="82" t="str">
        <f t="shared" si="7"/>
        <v/>
      </c>
      <c r="AD12" s="82" t="str">
        <f t="shared" si="7"/>
        <v/>
      </c>
      <c r="AE12" s="83" t="str">
        <f t="shared" si="7"/>
        <v/>
      </c>
    </row>
    <row r="13" spans="2:51" ht="16.5" customHeight="1" x14ac:dyDescent="0.3">
      <c r="B13" s="144">
        <v>2</v>
      </c>
      <c r="C13" s="152" t="s">
        <v>0</v>
      </c>
      <c r="D13" s="60">
        <v>-4500</v>
      </c>
      <c r="E13" s="276">
        <v>20</v>
      </c>
      <c r="F13" s="272">
        <v>157</v>
      </c>
      <c r="G13" s="225">
        <f t="shared" si="0"/>
        <v>15</v>
      </c>
      <c r="H13" s="152" t="s">
        <v>18</v>
      </c>
      <c r="I13" s="61">
        <v>2250</v>
      </c>
      <c r="J13" s="125" t="s">
        <v>259</v>
      </c>
      <c r="K13" s="127">
        <v>0.67361111111111116</v>
      </c>
      <c r="M13" s="90">
        <v>71</v>
      </c>
      <c r="N13" s="75" t="s">
        <v>73</v>
      </c>
      <c r="O13" s="90">
        <v>70</v>
      </c>
      <c r="P13" s="11" t="str">
        <f t="shared" si="1"/>
        <v>Dog</v>
      </c>
      <c r="Q13" s="11" t="str">
        <f t="shared" si="2"/>
        <v>Under</v>
      </c>
      <c r="R13" s="11" t="str">
        <f t="shared" si="8"/>
        <v>yes</v>
      </c>
      <c r="S13" s="11" t="str">
        <f t="shared" si="3"/>
        <v/>
      </c>
      <c r="T13" s="11" t="str">
        <f t="shared" si="4"/>
        <v>no</v>
      </c>
      <c r="U13" s="17" t="str">
        <f t="shared" si="5"/>
        <v>Dog</v>
      </c>
      <c r="V13" s="81" t="str">
        <f t="shared" si="6"/>
        <v/>
      </c>
      <c r="W13" s="82" t="str">
        <f t="shared" si="6"/>
        <v/>
      </c>
      <c r="X13" s="82" t="str">
        <f t="shared" si="6"/>
        <v/>
      </c>
      <c r="Y13" s="82" t="str">
        <f t="shared" si="6"/>
        <v>Dog</v>
      </c>
      <c r="Z13" s="83" t="str">
        <f t="shared" si="6"/>
        <v/>
      </c>
      <c r="AA13" s="82" t="str">
        <f t="shared" si="7"/>
        <v/>
      </c>
      <c r="AB13" s="82" t="str">
        <f t="shared" si="7"/>
        <v/>
      </c>
      <c r="AC13" s="82" t="str">
        <f t="shared" si="7"/>
        <v/>
      </c>
      <c r="AD13" s="82" t="str">
        <f t="shared" si="7"/>
        <v>Fav</v>
      </c>
      <c r="AE13" s="83" t="str">
        <f t="shared" si="7"/>
        <v/>
      </c>
    </row>
    <row r="14" spans="2:51" ht="16.5" customHeight="1" x14ac:dyDescent="0.3">
      <c r="B14" s="223">
        <v>4</v>
      </c>
      <c r="C14" s="221" t="s">
        <v>256</v>
      </c>
      <c r="D14" s="46">
        <v>-525</v>
      </c>
      <c r="E14" s="268">
        <v>9.5</v>
      </c>
      <c r="F14" s="269">
        <v>113.5</v>
      </c>
      <c r="G14" s="226">
        <f t="shared" si="0"/>
        <v>13</v>
      </c>
      <c r="H14" s="221" t="s">
        <v>257</v>
      </c>
      <c r="I14" s="53">
        <v>425</v>
      </c>
      <c r="J14" s="216" t="s">
        <v>260</v>
      </c>
      <c r="K14" s="217">
        <v>0.68055555555555547</v>
      </c>
      <c r="M14" s="90">
        <v>71</v>
      </c>
      <c r="N14" s="75" t="s">
        <v>73</v>
      </c>
      <c r="O14" s="90">
        <v>40</v>
      </c>
      <c r="P14" s="11" t="str">
        <f t="shared" si="1"/>
        <v>Fav</v>
      </c>
      <c r="Q14" s="11" t="str">
        <f t="shared" si="2"/>
        <v>Under</v>
      </c>
      <c r="R14" s="11" t="str">
        <f t="shared" si="8"/>
        <v>no</v>
      </c>
      <c r="S14" s="11" t="str">
        <f t="shared" si="3"/>
        <v/>
      </c>
      <c r="T14" s="11" t="str">
        <f t="shared" si="4"/>
        <v>no</v>
      </c>
      <c r="U14" s="17" t="str">
        <f t="shared" si="5"/>
        <v>Fav</v>
      </c>
      <c r="V14" s="81" t="str">
        <f t="shared" ref="V14:Z23" si="9">IF($B14=V$3,$P14,"")</f>
        <v/>
      </c>
      <c r="W14" s="82" t="str">
        <f t="shared" si="9"/>
        <v>Fav</v>
      </c>
      <c r="X14" s="82" t="str">
        <f t="shared" si="9"/>
        <v/>
      </c>
      <c r="Y14" s="82" t="str">
        <f t="shared" si="9"/>
        <v/>
      </c>
      <c r="Z14" s="83" t="str">
        <f t="shared" si="9"/>
        <v/>
      </c>
      <c r="AA14" s="82" t="str">
        <f t="shared" ref="AA14:AE23" si="10">IF($B14=AA$3,IF($M14&gt;$O14,"Fav","Dog"),"")</f>
        <v/>
      </c>
      <c r="AB14" s="82" t="str">
        <f t="shared" si="10"/>
        <v>Fav</v>
      </c>
      <c r="AC14" s="82" t="str">
        <f t="shared" si="10"/>
        <v/>
      </c>
      <c r="AD14" s="82" t="str">
        <f t="shared" si="10"/>
        <v/>
      </c>
      <c r="AE14" s="83" t="str">
        <f t="shared" si="10"/>
        <v/>
      </c>
    </row>
    <row r="15" spans="2:51" ht="16.5" customHeight="1" x14ac:dyDescent="0.3">
      <c r="B15" s="144">
        <v>9</v>
      </c>
      <c r="C15" s="152" t="s">
        <v>138</v>
      </c>
      <c r="D15" s="60">
        <v>-125</v>
      </c>
      <c r="E15" s="276">
        <v>1.5</v>
      </c>
      <c r="F15" s="272">
        <v>128.5</v>
      </c>
      <c r="G15" s="225">
        <f t="shared" si="0"/>
        <v>8</v>
      </c>
      <c r="H15" s="152" t="s">
        <v>82</v>
      </c>
      <c r="I15" s="61">
        <v>110</v>
      </c>
      <c r="J15" s="125" t="s">
        <v>263</v>
      </c>
      <c r="K15" s="127">
        <v>0.68402777777777779</v>
      </c>
      <c r="M15" s="90">
        <v>67</v>
      </c>
      <c r="N15" s="75" t="s">
        <v>73</v>
      </c>
      <c r="O15" s="90">
        <v>62</v>
      </c>
      <c r="P15" s="11" t="str">
        <f t="shared" si="1"/>
        <v>Fav</v>
      </c>
      <c r="Q15" s="11" t="str">
        <f t="shared" si="2"/>
        <v>Over</v>
      </c>
      <c r="R15" s="11" t="str">
        <f t="shared" si="8"/>
        <v>no</v>
      </c>
      <c r="S15" s="11" t="str">
        <f t="shared" si="3"/>
        <v>no</v>
      </c>
      <c r="T15" s="11" t="str">
        <f t="shared" si="4"/>
        <v>no</v>
      </c>
      <c r="U15" s="17" t="str">
        <f t="shared" si="5"/>
        <v/>
      </c>
      <c r="V15" s="81" t="str">
        <f t="shared" si="9"/>
        <v/>
      </c>
      <c r="W15" s="82" t="str">
        <f t="shared" si="9"/>
        <v/>
      </c>
      <c r="X15" s="82" t="str">
        <f t="shared" si="9"/>
        <v/>
      </c>
      <c r="Y15" s="82" t="str">
        <f t="shared" si="9"/>
        <v/>
      </c>
      <c r="Z15" s="83" t="str">
        <f t="shared" si="9"/>
        <v/>
      </c>
      <c r="AA15" s="82" t="str">
        <f t="shared" si="10"/>
        <v/>
      </c>
      <c r="AB15" s="82" t="str">
        <f t="shared" si="10"/>
        <v/>
      </c>
      <c r="AC15" s="82" t="str">
        <f t="shared" si="10"/>
        <v/>
      </c>
      <c r="AD15" s="82" t="str">
        <f t="shared" si="10"/>
        <v/>
      </c>
      <c r="AE15" s="83" t="str">
        <f t="shared" si="10"/>
        <v/>
      </c>
    </row>
    <row r="16" spans="2:51" ht="16.5" customHeight="1" x14ac:dyDescent="0.3">
      <c r="B16" s="223">
        <v>5</v>
      </c>
      <c r="C16" s="221" t="s">
        <v>13</v>
      </c>
      <c r="D16" s="46">
        <v>-300</v>
      </c>
      <c r="E16" s="268">
        <v>6.5</v>
      </c>
      <c r="F16" s="269">
        <v>143</v>
      </c>
      <c r="G16" s="226">
        <f t="shared" si="0"/>
        <v>12</v>
      </c>
      <c r="H16" s="221" t="s">
        <v>135</v>
      </c>
      <c r="I16" s="53">
        <v>250</v>
      </c>
      <c r="J16" s="216" t="s">
        <v>260</v>
      </c>
      <c r="K16" s="217">
        <v>0.77777777777777779</v>
      </c>
      <c r="M16" s="90">
        <v>68</v>
      </c>
      <c r="N16" s="75" t="s">
        <v>73</v>
      </c>
      <c r="O16" s="90">
        <v>50</v>
      </c>
      <c r="P16" s="11" t="str">
        <f t="shared" si="1"/>
        <v>Fav</v>
      </c>
      <c r="Q16" s="11" t="str">
        <f t="shared" si="2"/>
        <v>Under</v>
      </c>
      <c r="R16" s="11" t="str">
        <f t="shared" si="8"/>
        <v>no</v>
      </c>
      <c r="S16" s="11" t="str">
        <f t="shared" si="3"/>
        <v/>
      </c>
      <c r="T16" s="11" t="str">
        <f t="shared" si="4"/>
        <v>no</v>
      </c>
      <c r="U16" s="17" t="str">
        <f t="shared" si="5"/>
        <v>Fav</v>
      </c>
      <c r="V16" s="81" t="str">
        <f t="shared" si="9"/>
        <v>Fav</v>
      </c>
      <c r="W16" s="82" t="str">
        <f t="shared" si="9"/>
        <v/>
      </c>
      <c r="X16" s="82" t="str">
        <f t="shared" si="9"/>
        <v/>
      </c>
      <c r="Y16" s="82" t="str">
        <f t="shared" si="9"/>
        <v/>
      </c>
      <c r="Z16" s="83" t="str">
        <f t="shared" si="9"/>
        <v/>
      </c>
      <c r="AA16" s="82" t="str">
        <f t="shared" si="10"/>
        <v>Fav</v>
      </c>
      <c r="AB16" s="82" t="str">
        <f t="shared" si="10"/>
        <v/>
      </c>
      <c r="AC16" s="82" t="str">
        <f t="shared" si="10"/>
        <v/>
      </c>
      <c r="AD16" s="82" t="str">
        <f t="shared" si="10"/>
        <v/>
      </c>
      <c r="AE16" s="83" t="str">
        <f t="shared" si="10"/>
        <v/>
      </c>
    </row>
    <row r="17" spans="2:31" ht="16.5" customHeight="1" x14ac:dyDescent="0.3">
      <c r="B17" s="144">
        <v>7</v>
      </c>
      <c r="C17" s="152" t="s">
        <v>88</v>
      </c>
      <c r="D17" s="60">
        <v>-130</v>
      </c>
      <c r="E17" s="276">
        <v>2</v>
      </c>
      <c r="F17" s="272">
        <v>139</v>
      </c>
      <c r="G17" s="225">
        <f t="shared" si="0"/>
        <v>10</v>
      </c>
      <c r="H17" s="152" t="s">
        <v>48</v>
      </c>
      <c r="I17" s="61">
        <v>110</v>
      </c>
      <c r="J17" s="125" t="s">
        <v>259</v>
      </c>
      <c r="K17" s="127">
        <v>0.78472222222222221</v>
      </c>
      <c r="M17" s="90">
        <v>75</v>
      </c>
      <c r="N17" s="75" t="s">
        <v>73</v>
      </c>
      <c r="O17" s="90">
        <v>65</v>
      </c>
      <c r="P17" s="11" t="str">
        <f t="shared" si="1"/>
        <v>Fav</v>
      </c>
      <c r="Q17" s="11" t="str">
        <f t="shared" si="2"/>
        <v>Over</v>
      </c>
      <c r="R17" s="11" t="str">
        <f t="shared" si="8"/>
        <v>no</v>
      </c>
      <c r="S17" s="11" t="str">
        <f t="shared" si="3"/>
        <v>no</v>
      </c>
      <c r="T17" s="11" t="str">
        <f t="shared" si="4"/>
        <v>no</v>
      </c>
      <c r="U17" s="17" t="str">
        <f t="shared" si="5"/>
        <v/>
      </c>
      <c r="V17" s="81" t="str">
        <f t="shared" si="9"/>
        <v/>
      </c>
      <c r="W17" s="82" t="str">
        <f t="shared" si="9"/>
        <v/>
      </c>
      <c r="X17" s="82" t="str">
        <f t="shared" si="9"/>
        <v/>
      </c>
      <c r="Y17" s="82" t="str">
        <f t="shared" si="9"/>
        <v/>
      </c>
      <c r="Z17" s="83" t="str">
        <f t="shared" si="9"/>
        <v/>
      </c>
      <c r="AA17" s="82" t="str">
        <f t="shared" si="10"/>
        <v/>
      </c>
      <c r="AB17" s="82" t="str">
        <f t="shared" si="10"/>
        <v/>
      </c>
      <c r="AC17" s="82" t="str">
        <f t="shared" si="10"/>
        <v/>
      </c>
      <c r="AD17" s="82" t="str">
        <f t="shared" si="10"/>
        <v/>
      </c>
      <c r="AE17" s="83" t="str">
        <f t="shared" si="10"/>
        <v/>
      </c>
    </row>
    <row r="18" spans="2:31" ht="16.5" customHeight="1" x14ac:dyDescent="0.3">
      <c r="B18" s="223">
        <v>3</v>
      </c>
      <c r="C18" s="221" t="s">
        <v>8</v>
      </c>
      <c r="D18" s="46">
        <v>-850</v>
      </c>
      <c r="E18" s="268">
        <v>12</v>
      </c>
      <c r="F18" s="269">
        <v>137.5</v>
      </c>
      <c r="G18" s="226">
        <f t="shared" si="0"/>
        <v>14</v>
      </c>
      <c r="H18" s="221" t="s">
        <v>262</v>
      </c>
      <c r="I18" s="53">
        <v>650</v>
      </c>
      <c r="J18" s="216" t="s">
        <v>261</v>
      </c>
      <c r="K18" s="217">
        <v>0.78472222222222221</v>
      </c>
      <c r="M18" s="90">
        <v>71</v>
      </c>
      <c r="N18" s="75" t="s">
        <v>73</v>
      </c>
      <c r="O18" s="90">
        <v>56</v>
      </c>
      <c r="P18" s="11" t="str">
        <f t="shared" si="1"/>
        <v>Fav</v>
      </c>
      <c r="Q18" s="11" t="str">
        <f t="shared" si="2"/>
        <v>Under</v>
      </c>
      <c r="R18" s="11" t="str">
        <f t="shared" si="8"/>
        <v>no</v>
      </c>
      <c r="S18" s="11" t="str">
        <f t="shared" si="3"/>
        <v/>
      </c>
      <c r="T18" s="11" t="str">
        <f t="shared" si="4"/>
        <v>no</v>
      </c>
      <c r="U18" s="17" t="str">
        <f t="shared" si="5"/>
        <v>Fav</v>
      </c>
      <c r="V18" s="81" t="str">
        <f t="shared" si="9"/>
        <v/>
      </c>
      <c r="W18" s="82" t="str">
        <f t="shared" si="9"/>
        <v/>
      </c>
      <c r="X18" s="82" t="str">
        <f t="shared" si="9"/>
        <v>Fav</v>
      </c>
      <c r="Y18" s="82" t="str">
        <f t="shared" si="9"/>
        <v/>
      </c>
      <c r="Z18" s="83" t="str">
        <f t="shared" si="9"/>
        <v/>
      </c>
      <c r="AA18" s="82" t="str">
        <f t="shared" si="10"/>
        <v/>
      </c>
      <c r="AB18" s="82" t="str">
        <f t="shared" si="10"/>
        <v/>
      </c>
      <c r="AC18" s="82" t="str">
        <f t="shared" si="10"/>
        <v>Fav</v>
      </c>
      <c r="AD18" s="82" t="str">
        <f t="shared" si="10"/>
        <v/>
      </c>
      <c r="AE18" s="83" t="str">
        <f t="shared" si="10"/>
        <v/>
      </c>
    </row>
    <row r="19" spans="2:31" ht="16.5" customHeight="1" x14ac:dyDescent="0.3">
      <c r="B19" s="146">
        <v>1</v>
      </c>
      <c r="C19" s="154" t="s">
        <v>68</v>
      </c>
      <c r="D19" s="64">
        <v>-19000</v>
      </c>
      <c r="E19" s="277">
        <v>31.5</v>
      </c>
      <c r="F19" s="274">
        <v>125.5</v>
      </c>
      <c r="G19" s="227">
        <f t="shared" si="0"/>
        <v>16</v>
      </c>
      <c r="H19" s="154" t="s">
        <v>258</v>
      </c>
      <c r="I19" s="65">
        <v>9500</v>
      </c>
      <c r="J19" s="126" t="s">
        <v>263</v>
      </c>
      <c r="K19" s="128">
        <v>0.79513888888888884</v>
      </c>
      <c r="M19" s="90">
        <v>70</v>
      </c>
      <c r="N19" s="75" t="s">
        <v>73</v>
      </c>
      <c r="O19" s="90">
        <v>29</v>
      </c>
      <c r="P19" s="11" t="str">
        <f t="shared" si="1"/>
        <v>Fav</v>
      </c>
      <c r="Q19" s="11" t="str">
        <f t="shared" si="2"/>
        <v>Under</v>
      </c>
      <c r="R19" s="11" t="str">
        <f t="shared" si="8"/>
        <v>no</v>
      </c>
      <c r="S19" s="11" t="str">
        <f t="shared" si="3"/>
        <v/>
      </c>
      <c r="T19" s="11" t="str">
        <f t="shared" si="4"/>
        <v>no</v>
      </c>
      <c r="U19" s="69" t="str">
        <f t="shared" si="5"/>
        <v>Fav</v>
      </c>
      <c r="V19" s="85" t="str">
        <f t="shared" si="9"/>
        <v/>
      </c>
      <c r="W19" s="86" t="str">
        <f t="shared" si="9"/>
        <v/>
      </c>
      <c r="X19" s="86" t="str">
        <f t="shared" si="9"/>
        <v/>
      </c>
      <c r="Y19" s="86" t="str">
        <f t="shared" si="9"/>
        <v/>
      </c>
      <c r="Z19" s="87" t="str">
        <f t="shared" si="9"/>
        <v>Fav</v>
      </c>
      <c r="AA19" s="86" t="str">
        <f t="shared" si="10"/>
        <v/>
      </c>
      <c r="AB19" s="86" t="str">
        <f t="shared" si="10"/>
        <v/>
      </c>
      <c r="AC19" s="86" t="str">
        <f t="shared" si="10"/>
        <v/>
      </c>
      <c r="AD19" s="86" t="str">
        <f t="shared" si="10"/>
        <v/>
      </c>
      <c r="AE19" s="87" t="str">
        <f t="shared" si="10"/>
        <v>Fav</v>
      </c>
    </row>
    <row r="20" spans="2:31" ht="24" customHeight="1" x14ac:dyDescent="0.35">
      <c r="B20" s="460" t="s">
        <v>10</v>
      </c>
      <c r="C20" s="461"/>
      <c r="D20" s="461"/>
      <c r="E20" s="461"/>
      <c r="F20" s="461"/>
      <c r="G20" s="461"/>
      <c r="H20" s="461"/>
      <c r="I20" s="461"/>
      <c r="J20" s="461"/>
      <c r="K20" s="461"/>
      <c r="P20" s="201" t="str">
        <f>COUNTIF(P4:P19,"Fav")&amp;"-"&amp;COUNTIF(P4:P19,"Dog")&amp;"-"&amp;COUNTIF(P4:P19,"Push")</f>
        <v>13-3-0</v>
      </c>
      <c r="Q20" s="201" t="str">
        <f>COUNTIF(Q4:Q19,"Over")&amp;"-"&amp;COUNTIF(Q4:Q19,"Under")&amp;"-"&amp;COUNTIF(Q4:Q19,"Push")</f>
        <v>8-7-1</v>
      </c>
      <c r="R20" s="201" t="str">
        <f>COUNTIF(R4:R19,"yes")&amp;"-"&amp;COUNTIF(R4:R19,"no")</f>
        <v>1-15</v>
      </c>
      <c r="S20" s="201" t="str">
        <f>COUNTIF(S4:S19,"yes")&amp;"-"&amp;COUNTIF(S4:S19,"no")</f>
        <v>0-5</v>
      </c>
      <c r="T20" s="201" t="str">
        <f>COUNTIF(T4:T19,"yes")&amp;"-"&amp;COUNTIF(T4:T19,"no")</f>
        <v>0-16</v>
      </c>
      <c r="U20" s="201" t="str">
        <f t="shared" ref="U20:Z20" si="11">COUNTIF(U4:U19,"Fav")&amp;"-"&amp;COUNTIF(U4:U19,"Dog")&amp;"-"&amp;COUNTIF(U4:U19,"Push")</f>
        <v>9-1-0</v>
      </c>
      <c r="V20" s="201" t="str">
        <f t="shared" si="11"/>
        <v>2-0-0</v>
      </c>
      <c r="W20" s="201" t="str">
        <f t="shared" si="11"/>
        <v>2-0-0</v>
      </c>
      <c r="X20" s="201" t="str">
        <f t="shared" si="11"/>
        <v>3-0-0</v>
      </c>
      <c r="Y20" s="201" t="str">
        <f t="shared" si="11"/>
        <v>0-1-0</v>
      </c>
      <c r="Z20" s="201" t="str">
        <f t="shared" si="11"/>
        <v>2-0-0</v>
      </c>
      <c r="AA20" s="201" t="str">
        <f>COUNTIF(AA4:AA19,"Fav")&amp;"-"&amp;COUNTIF(AA4:AA19,"Dog")</f>
        <v>2-0</v>
      </c>
      <c r="AB20" s="201" t="str">
        <f>COUNTIF(AB4:AB19,"Fav")&amp;"-"&amp;COUNTIF(AB4:AB19,"Dog")</f>
        <v>2-0</v>
      </c>
      <c r="AC20" s="201" t="str">
        <f>COUNTIF(AC4:AC19,"Fav")&amp;"-"&amp;COUNTIF(AC4:AC19,"Dog")</f>
        <v>3-0</v>
      </c>
      <c r="AD20" s="201" t="str">
        <f>COUNTIF(AD4:AD19,"Fav")&amp;"-"&amp;COUNTIF(AD4:AD19,"Dog")</f>
        <v>1-0</v>
      </c>
      <c r="AE20" s="201" t="str">
        <f>COUNTIF(AE4:AE19,"Fav")&amp;"-"&amp;COUNTIF(AE4:AE19,"Dog")</f>
        <v>2-0</v>
      </c>
    </row>
    <row r="21" spans="2:31" ht="16.5" customHeight="1" x14ac:dyDescent="0.3">
      <c r="B21" s="222">
        <v>2</v>
      </c>
      <c r="C21" s="220" t="s">
        <v>132</v>
      </c>
      <c r="D21" s="45">
        <v>-4000</v>
      </c>
      <c r="E21" s="266">
        <v>19.5</v>
      </c>
      <c r="F21" s="267">
        <v>142</v>
      </c>
      <c r="G21" s="224">
        <f t="shared" ref="G21:G36" si="12">17-B21</f>
        <v>15</v>
      </c>
      <c r="H21" s="220" t="s">
        <v>271</v>
      </c>
      <c r="I21" s="52">
        <v>2000</v>
      </c>
      <c r="J21" s="214" t="s">
        <v>278</v>
      </c>
      <c r="K21" s="215">
        <v>0.38541666666666669</v>
      </c>
      <c r="M21" s="90">
        <v>72</v>
      </c>
      <c r="N21" s="75" t="s">
        <v>73</v>
      </c>
      <c r="O21" s="90">
        <v>57</v>
      </c>
      <c r="P21" s="11" t="str">
        <f t="shared" ref="P21:P36" si="13">IF((M21-E21)&gt;O21,"Fav",IF(M21&lt;(O21+E21),"Dog","Push"))</f>
        <v>Dog</v>
      </c>
      <c r="Q21" s="11" t="str">
        <f t="shared" ref="Q21:Q36" si="14">IF((M21+O21)&gt;F21,"Over",IF((M21+O21)&lt;F21,"Under","Push"))</f>
        <v>Under</v>
      </c>
      <c r="R21" s="11" t="str">
        <f>IF(AND(M21&gt;O21,M21-O21&lt;=E21),"yes","no")</f>
        <v>yes</v>
      </c>
      <c r="S21" s="11" t="str">
        <f t="shared" ref="S21:S36" si="15">IF(E21&lt;5,R21,"")</f>
        <v/>
      </c>
      <c r="T21" s="11" t="str">
        <f t="shared" ref="T21:T36" si="16">IF(AND((M21-O21)&gt;(E21-1),(M21-O21)&lt;(E21+1)),"yes", "no")</f>
        <v>no</v>
      </c>
      <c r="U21" s="55" t="str">
        <f t="shared" ref="U21:U36" si="17">IF(B21&lt;6,P21,"")</f>
        <v>Dog</v>
      </c>
      <c r="V21" s="77" t="str">
        <f t="shared" si="9"/>
        <v/>
      </c>
      <c r="W21" s="78" t="str">
        <f t="shared" si="9"/>
        <v/>
      </c>
      <c r="X21" s="78" t="str">
        <f t="shared" si="9"/>
        <v/>
      </c>
      <c r="Y21" s="78" t="str">
        <f t="shared" si="9"/>
        <v>Dog</v>
      </c>
      <c r="Z21" s="79" t="str">
        <f t="shared" si="9"/>
        <v/>
      </c>
      <c r="AA21" s="78" t="str">
        <f t="shared" si="10"/>
        <v/>
      </c>
      <c r="AB21" s="78" t="str">
        <f t="shared" si="10"/>
        <v/>
      </c>
      <c r="AC21" s="78" t="str">
        <f t="shared" si="10"/>
        <v/>
      </c>
      <c r="AD21" s="78" t="str">
        <f t="shared" si="10"/>
        <v>Fav</v>
      </c>
      <c r="AE21" s="79" t="str">
        <f t="shared" si="10"/>
        <v/>
      </c>
    </row>
    <row r="22" spans="2:31" ht="16.5" customHeight="1" x14ac:dyDescent="0.3">
      <c r="B22" s="144">
        <v>10</v>
      </c>
      <c r="C22" s="152" t="s">
        <v>25</v>
      </c>
      <c r="D22" s="60">
        <v>-120</v>
      </c>
      <c r="E22" s="276">
        <v>1</v>
      </c>
      <c r="F22" s="272">
        <v>141.5</v>
      </c>
      <c r="G22" s="225">
        <f t="shared" si="12"/>
        <v>7</v>
      </c>
      <c r="H22" s="152" t="s">
        <v>1</v>
      </c>
      <c r="I22" s="61">
        <v>105</v>
      </c>
      <c r="J22" s="125" t="s">
        <v>276</v>
      </c>
      <c r="K22" s="127">
        <v>0.3923611111111111</v>
      </c>
      <c r="M22" s="90">
        <v>82</v>
      </c>
      <c r="N22" s="75" t="s">
        <v>73</v>
      </c>
      <c r="O22" s="90">
        <v>76</v>
      </c>
      <c r="P22" s="11" t="str">
        <f t="shared" si="13"/>
        <v>Fav</v>
      </c>
      <c r="Q22" s="11" t="str">
        <f t="shared" si="14"/>
        <v>Over</v>
      </c>
      <c r="R22" s="11" t="str">
        <f>IF(AND(M22&gt;O22,M22-O22&lt;=E22),"yes","no")</f>
        <v>no</v>
      </c>
      <c r="S22" s="11" t="str">
        <f t="shared" si="15"/>
        <v>no</v>
      </c>
      <c r="T22" s="11" t="str">
        <f t="shared" si="16"/>
        <v>no</v>
      </c>
      <c r="U22" s="17" t="str">
        <f t="shared" si="17"/>
        <v/>
      </c>
      <c r="V22" s="81" t="str">
        <f t="shared" si="9"/>
        <v/>
      </c>
      <c r="W22" s="82" t="str">
        <f t="shared" si="9"/>
        <v/>
      </c>
      <c r="X22" s="82" t="str">
        <f t="shared" si="9"/>
        <v/>
      </c>
      <c r="Y22" s="82" t="str">
        <f t="shared" si="9"/>
        <v/>
      </c>
      <c r="Z22" s="83" t="str">
        <f t="shared" si="9"/>
        <v/>
      </c>
      <c r="AA22" s="82" t="str">
        <f t="shared" si="10"/>
        <v/>
      </c>
      <c r="AB22" s="82" t="str">
        <f t="shared" si="10"/>
        <v/>
      </c>
      <c r="AC22" s="82" t="str">
        <f t="shared" si="10"/>
        <v/>
      </c>
      <c r="AD22" s="82" t="str">
        <f t="shared" si="10"/>
        <v/>
      </c>
      <c r="AE22" s="83" t="str">
        <f t="shared" si="10"/>
        <v/>
      </c>
    </row>
    <row r="23" spans="2:31" ht="16.5" customHeight="1" x14ac:dyDescent="0.3">
      <c r="B23" s="223">
        <v>5</v>
      </c>
      <c r="C23" s="221" t="s">
        <v>264</v>
      </c>
      <c r="D23" s="46">
        <v>-190</v>
      </c>
      <c r="E23" s="268">
        <v>4</v>
      </c>
      <c r="F23" s="269">
        <v>141</v>
      </c>
      <c r="G23" s="226">
        <f t="shared" si="12"/>
        <v>12</v>
      </c>
      <c r="H23" s="221" t="s">
        <v>66</v>
      </c>
      <c r="I23" s="53">
        <v>165</v>
      </c>
      <c r="J23" s="216" t="s">
        <v>279</v>
      </c>
      <c r="K23" s="217">
        <v>0.39583333333333331</v>
      </c>
      <c r="M23" s="90">
        <v>99</v>
      </c>
      <c r="N23" s="75" t="s">
        <v>73</v>
      </c>
      <c r="O23" s="90">
        <v>101</v>
      </c>
      <c r="P23" s="11" t="str">
        <f t="shared" si="13"/>
        <v>Dog</v>
      </c>
      <c r="Q23" s="11" t="str">
        <f t="shared" si="14"/>
        <v>Over</v>
      </c>
      <c r="R23" s="11" t="str">
        <f t="shared" ref="R23:R36" si="18">IF(AND(M23&gt;O23,M23-O23&lt;=E23),"yes","no")</f>
        <v>no</v>
      </c>
      <c r="S23" s="11" t="str">
        <f t="shared" si="15"/>
        <v>no</v>
      </c>
      <c r="T23" s="11" t="str">
        <f t="shared" si="16"/>
        <v>no</v>
      </c>
      <c r="U23" s="17" t="str">
        <f t="shared" si="17"/>
        <v>Dog</v>
      </c>
      <c r="V23" s="81" t="str">
        <f t="shared" si="9"/>
        <v>Dog</v>
      </c>
      <c r="W23" s="82" t="str">
        <f t="shared" si="9"/>
        <v/>
      </c>
      <c r="X23" s="82" t="str">
        <f t="shared" si="9"/>
        <v/>
      </c>
      <c r="Y23" s="82" t="str">
        <f t="shared" si="9"/>
        <v/>
      </c>
      <c r="Z23" s="83" t="str">
        <f t="shared" si="9"/>
        <v/>
      </c>
      <c r="AA23" s="82" t="str">
        <f t="shared" si="10"/>
        <v>Dog</v>
      </c>
      <c r="AB23" s="82" t="str">
        <f t="shared" si="10"/>
        <v/>
      </c>
      <c r="AC23" s="82" t="str">
        <f t="shared" si="10"/>
        <v/>
      </c>
      <c r="AD23" s="82" t="str">
        <f t="shared" si="10"/>
        <v/>
      </c>
      <c r="AE23" s="83" t="str">
        <f t="shared" si="10"/>
        <v/>
      </c>
    </row>
    <row r="24" spans="2:31" ht="16.5" customHeight="1" x14ac:dyDescent="0.3">
      <c r="B24" s="144">
        <v>10</v>
      </c>
      <c r="C24" s="152" t="s">
        <v>270</v>
      </c>
      <c r="D24" s="60">
        <v>-120</v>
      </c>
      <c r="E24" s="276">
        <v>1</v>
      </c>
      <c r="F24" s="272">
        <v>137.5</v>
      </c>
      <c r="G24" s="225">
        <f t="shared" si="12"/>
        <v>7</v>
      </c>
      <c r="H24" s="152" t="s">
        <v>56</v>
      </c>
      <c r="I24" s="61">
        <v>105</v>
      </c>
      <c r="J24" s="125" t="s">
        <v>277</v>
      </c>
      <c r="K24" s="127">
        <v>0.39583333333333331</v>
      </c>
      <c r="M24" s="90">
        <v>64</v>
      </c>
      <c r="N24" s="75" t="s">
        <v>73</v>
      </c>
      <c r="O24" s="90">
        <v>78</v>
      </c>
      <c r="P24" s="11" t="str">
        <f t="shared" si="13"/>
        <v>Dog</v>
      </c>
      <c r="Q24" s="11" t="str">
        <f t="shared" si="14"/>
        <v>Over</v>
      </c>
      <c r="R24" s="11" t="str">
        <f t="shared" si="18"/>
        <v>no</v>
      </c>
      <c r="S24" s="11" t="str">
        <f t="shared" si="15"/>
        <v>no</v>
      </c>
      <c r="T24" s="11" t="str">
        <f t="shared" si="16"/>
        <v>no</v>
      </c>
      <c r="U24" s="17" t="str">
        <f t="shared" si="17"/>
        <v/>
      </c>
      <c r="V24" s="81" t="str">
        <f t="shared" ref="V24:Z36" si="19">IF($B24=V$3,$P24,"")</f>
        <v/>
      </c>
      <c r="W24" s="82" t="str">
        <f t="shared" si="19"/>
        <v/>
      </c>
      <c r="X24" s="82" t="str">
        <f t="shared" si="19"/>
        <v/>
      </c>
      <c r="Y24" s="82" t="str">
        <f t="shared" si="19"/>
        <v/>
      </c>
      <c r="Z24" s="83" t="str">
        <f t="shared" si="19"/>
        <v/>
      </c>
      <c r="AA24" s="82" t="str">
        <f t="shared" ref="AA24:AE36" si="20">IF($B24=AA$3,IF($M24&gt;$O24,"Fav","Dog"),"")</f>
        <v/>
      </c>
      <c r="AB24" s="82" t="str">
        <f t="shared" si="20"/>
        <v/>
      </c>
      <c r="AC24" s="82" t="str">
        <f t="shared" si="20"/>
        <v/>
      </c>
      <c r="AD24" s="82" t="str">
        <f t="shared" si="20"/>
        <v/>
      </c>
      <c r="AE24" s="83" t="str">
        <f t="shared" si="20"/>
        <v/>
      </c>
    </row>
    <row r="25" spans="2:31" ht="16.5" customHeight="1" x14ac:dyDescent="0.3">
      <c r="B25" s="223">
        <v>2</v>
      </c>
      <c r="C25" s="221" t="s">
        <v>16</v>
      </c>
      <c r="D25" s="46">
        <v>-2600</v>
      </c>
      <c r="E25" s="268">
        <v>17</v>
      </c>
      <c r="F25" s="269">
        <v>131.5</v>
      </c>
      <c r="G25" s="226">
        <f t="shared" si="12"/>
        <v>15</v>
      </c>
      <c r="H25" s="221" t="s">
        <v>266</v>
      </c>
      <c r="I25" s="53">
        <v>1550</v>
      </c>
      <c r="J25" s="216" t="s">
        <v>276</v>
      </c>
      <c r="K25" s="217">
        <v>0.49652777777777773</v>
      </c>
      <c r="M25" s="90">
        <v>66</v>
      </c>
      <c r="N25" s="75" t="s">
        <v>73</v>
      </c>
      <c r="O25" s="90">
        <v>47</v>
      </c>
      <c r="P25" s="11" t="str">
        <f t="shared" si="13"/>
        <v>Fav</v>
      </c>
      <c r="Q25" s="11" t="str">
        <f t="shared" si="14"/>
        <v>Under</v>
      </c>
      <c r="R25" s="11" t="str">
        <f t="shared" si="18"/>
        <v>no</v>
      </c>
      <c r="S25" s="11" t="str">
        <f t="shared" si="15"/>
        <v/>
      </c>
      <c r="T25" s="11" t="str">
        <f t="shared" si="16"/>
        <v>no</v>
      </c>
      <c r="U25" s="17" t="str">
        <f t="shared" si="17"/>
        <v>Fav</v>
      </c>
      <c r="V25" s="81" t="str">
        <f t="shared" si="19"/>
        <v/>
      </c>
      <c r="W25" s="82" t="str">
        <f t="shared" si="19"/>
        <v/>
      </c>
      <c r="X25" s="82" t="str">
        <f t="shared" si="19"/>
        <v/>
      </c>
      <c r="Y25" s="82" t="str">
        <f t="shared" si="19"/>
        <v>Fav</v>
      </c>
      <c r="Z25" s="83" t="str">
        <f t="shared" si="19"/>
        <v/>
      </c>
      <c r="AA25" s="82" t="str">
        <f t="shared" si="20"/>
        <v/>
      </c>
      <c r="AB25" s="82" t="str">
        <f t="shared" si="20"/>
        <v/>
      </c>
      <c r="AC25" s="82" t="str">
        <f t="shared" si="20"/>
        <v/>
      </c>
      <c r="AD25" s="82" t="str">
        <f t="shared" si="20"/>
        <v>Fav</v>
      </c>
      <c r="AE25" s="83" t="str">
        <f t="shared" si="20"/>
        <v/>
      </c>
    </row>
    <row r="26" spans="2:31" ht="16.5" customHeight="1" x14ac:dyDescent="0.3">
      <c r="B26" s="144">
        <v>7</v>
      </c>
      <c r="C26" s="152" t="s">
        <v>38</v>
      </c>
      <c r="D26" s="60">
        <v>-190</v>
      </c>
      <c r="E26" s="276">
        <v>4</v>
      </c>
      <c r="F26" s="272">
        <v>128</v>
      </c>
      <c r="G26" s="225">
        <f t="shared" si="12"/>
        <v>10</v>
      </c>
      <c r="H26" s="152" t="s">
        <v>272</v>
      </c>
      <c r="I26" s="61">
        <v>160</v>
      </c>
      <c r="J26" s="125" t="s">
        <v>278</v>
      </c>
      <c r="K26" s="127">
        <v>0.5</v>
      </c>
      <c r="M26" s="90">
        <v>81</v>
      </c>
      <c r="N26" s="75" t="s">
        <v>73</v>
      </c>
      <c r="O26" s="90">
        <v>61</v>
      </c>
      <c r="P26" s="11" t="str">
        <f t="shared" si="13"/>
        <v>Fav</v>
      </c>
      <c r="Q26" s="11" t="str">
        <f t="shared" si="14"/>
        <v>Over</v>
      </c>
      <c r="R26" s="11" t="str">
        <f t="shared" si="18"/>
        <v>no</v>
      </c>
      <c r="S26" s="11" t="str">
        <f t="shared" si="15"/>
        <v>no</v>
      </c>
      <c r="T26" s="11" t="str">
        <f t="shared" si="16"/>
        <v>no</v>
      </c>
      <c r="U26" s="17" t="str">
        <f t="shared" si="17"/>
        <v/>
      </c>
      <c r="V26" s="81" t="str">
        <f t="shared" si="19"/>
        <v/>
      </c>
      <c r="W26" s="82" t="str">
        <f t="shared" si="19"/>
        <v/>
      </c>
      <c r="X26" s="82" t="str">
        <f t="shared" si="19"/>
        <v/>
      </c>
      <c r="Y26" s="82" t="str">
        <f t="shared" si="19"/>
        <v/>
      </c>
      <c r="Z26" s="83" t="str">
        <f t="shared" si="19"/>
        <v/>
      </c>
      <c r="AA26" s="82" t="str">
        <f t="shared" si="20"/>
        <v/>
      </c>
      <c r="AB26" s="82" t="str">
        <f t="shared" si="20"/>
        <v/>
      </c>
      <c r="AC26" s="82" t="str">
        <f t="shared" si="20"/>
        <v/>
      </c>
      <c r="AD26" s="82" t="str">
        <f t="shared" si="20"/>
        <v/>
      </c>
      <c r="AE26" s="83" t="str">
        <f t="shared" si="20"/>
        <v/>
      </c>
    </row>
    <row r="27" spans="2:31" ht="16.5" customHeight="1" x14ac:dyDescent="0.3">
      <c r="B27" s="223">
        <v>2</v>
      </c>
      <c r="C27" s="221" t="s">
        <v>93</v>
      </c>
      <c r="D27" s="46">
        <v>-1800</v>
      </c>
      <c r="E27" s="268">
        <v>15.5</v>
      </c>
      <c r="F27" s="269">
        <v>141</v>
      </c>
      <c r="G27" s="226">
        <f t="shared" si="12"/>
        <v>15</v>
      </c>
      <c r="H27" s="221" t="s">
        <v>269</v>
      </c>
      <c r="I27" s="53">
        <v>1250</v>
      </c>
      <c r="J27" s="216" t="s">
        <v>277</v>
      </c>
      <c r="K27" s="217">
        <v>0.50694444444444442</v>
      </c>
      <c r="M27" s="90">
        <v>74</v>
      </c>
      <c r="N27" s="75" t="s">
        <v>73</v>
      </c>
      <c r="O27" s="90">
        <v>54</v>
      </c>
      <c r="P27" s="11" t="str">
        <f t="shared" si="13"/>
        <v>Fav</v>
      </c>
      <c r="Q27" s="11" t="str">
        <f t="shared" si="14"/>
        <v>Under</v>
      </c>
      <c r="R27" s="11" t="str">
        <f t="shared" si="18"/>
        <v>no</v>
      </c>
      <c r="S27" s="11" t="str">
        <f t="shared" si="15"/>
        <v/>
      </c>
      <c r="T27" s="11" t="str">
        <f t="shared" si="16"/>
        <v>no</v>
      </c>
      <c r="U27" s="17" t="str">
        <f t="shared" si="17"/>
        <v>Fav</v>
      </c>
      <c r="V27" s="81" t="str">
        <f t="shared" si="19"/>
        <v/>
      </c>
      <c r="W27" s="82" t="str">
        <f t="shared" si="19"/>
        <v/>
      </c>
      <c r="X27" s="82" t="str">
        <f t="shared" si="19"/>
        <v/>
      </c>
      <c r="Y27" s="82" t="str">
        <f t="shared" si="19"/>
        <v>Fav</v>
      </c>
      <c r="Z27" s="83" t="str">
        <f t="shared" si="19"/>
        <v/>
      </c>
      <c r="AA27" s="82" t="str">
        <f t="shared" si="20"/>
        <v/>
      </c>
      <c r="AB27" s="82" t="str">
        <f t="shared" si="20"/>
        <v/>
      </c>
      <c r="AC27" s="82" t="str">
        <f t="shared" si="20"/>
        <v/>
      </c>
      <c r="AD27" s="82" t="str">
        <f t="shared" si="20"/>
        <v>Fav</v>
      </c>
      <c r="AE27" s="83" t="str">
        <f t="shared" si="20"/>
        <v/>
      </c>
    </row>
    <row r="28" spans="2:31" ht="16.5" customHeight="1" x14ac:dyDescent="0.3">
      <c r="B28" s="144">
        <v>4</v>
      </c>
      <c r="C28" s="152" t="s">
        <v>90</v>
      </c>
      <c r="D28" s="60">
        <v>-850</v>
      </c>
      <c r="E28" s="276">
        <v>12</v>
      </c>
      <c r="F28" s="272">
        <v>133</v>
      </c>
      <c r="G28" s="225">
        <f t="shared" si="12"/>
        <v>13</v>
      </c>
      <c r="H28" s="152" t="s">
        <v>227</v>
      </c>
      <c r="I28" s="61">
        <v>650</v>
      </c>
      <c r="J28" s="125" t="s">
        <v>279</v>
      </c>
      <c r="K28" s="127">
        <v>0.52777777777777779</v>
      </c>
      <c r="M28" s="90">
        <v>69</v>
      </c>
      <c r="N28" s="75" t="s">
        <v>73</v>
      </c>
      <c r="O28" s="90">
        <v>70</v>
      </c>
      <c r="P28" s="11" t="str">
        <f t="shared" si="13"/>
        <v>Dog</v>
      </c>
      <c r="Q28" s="11" t="str">
        <f t="shared" si="14"/>
        <v>Over</v>
      </c>
      <c r="R28" s="11" t="str">
        <f t="shared" si="18"/>
        <v>no</v>
      </c>
      <c r="S28" s="11" t="str">
        <f t="shared" si="15"/>
        <v/>
      </c>
      <c r="T28" s="11" t="str">
        <f t="shared" si="16"/>
        <v>no</v>
      </c>
      <c r="U28" s="17" t="str">
        <f t="shared" si="17"/>
        <v>Dog</v>
      </c>
      <c r="V28" s="81" t="str">
        <f t="shared" si="19"/>
        <v/>
      </c>
      <c r="W28" s="82" t="str">
        <f t="shared" si="19"/>
        <v>Dog</v>
      </c>
      <c r="X28" s="82" t="str">
        <f t="shared" si="19"/>
        <v/>
      </c>
      <c r="Y28" s="82" t="str">
        <f t="shared" si="19"/>
        <v/>
      </c>
      <c r="Z28" s="83" t="str">
        <f t="shared" si="19"/>
        <v/>
      </c>
      <c r="AA28" s="82" t="str">
        <f t="shared" si="20"/>
        <v/>
      </c>
      <c r="AB28" s="82" t="str">
        <f t="shared" si="20"/>
        <v>Dog</v>
      </c>
      <c r="AC28" s="82" t="str">
        <f t="shared" si="20"/>
        <v/>
      </c>
      <c r="AD28" s="82" t="str">
        <f t="shared" si="20"/>
        <v/>
      </c>
      <c r="AE28" s="83" t="str">
        <f t="shared" si="20"/>
        <v/>
      </c>
    </row>
    <row r="29" spans="2:31" ht="16.5" customHeight="1" x14ac:dyDescent="0.3">
      <c r="B29" s="223">
        <v>6</v>
      </c>
      <c r="C29" s="221" t="s">
        <v>65</v>
      </c>
      <c r="D29" s="46">
        <v>-115</v>
      </c>
      <c r="E29" s="268">
        <v>1</v>
      </c>
      <c r="F29" s="269">
        <v>128</v>
      </c>
      <c r="G29" s="226">
        <f t="shared" si="12"/>
        <v>11</v>
      </c>
      <c r="H29" s="221" t="s">
        <v>274</v>
      </c>
      <c r="I29" s="53">
        <v>100</v>
      </c>
      <c r="J29" s="216" t="s">
        <v>278</v>
      </c>
      <c r="K29" s="217">
        <v>0.67361111111111116</v>
      </c>
      <c r="M29" s="90">
        <v>72</v>
      </c>
      <c r="N29" s="75" t="s">
        <v>73</v>
      </c>
      <c r="O29" s="90">
        <v>64</v>
      </c>
      <c r="P29" s="11" t="str">
        <f t="shared" si="13"/>
        <v>Fav</v>
      </c>
      <c r="Q29" s="11" t="str">
        <f t="shared" si="14"/>
        <v>Over</v>
      </c>
      <c r="R29" s="11" t="str">
        <f t="shared" si="18"/>
        <v>no</v>
      </c>
      <c r="S29" s="11" t="str">
        <f t="shared" si="15"/>
        <v>no</v>
      </c>
      <c r="T29" s="11" t="str">
        <f t="shared" si="16"/>
        <v>no</v>
      </c>
      <c r="U29" s="17" t="str">
        <f t="shared" si="17"/>
        <v/>
      </c>
      <c r="V29" s="81" t="str">
        <f t="shared" si="19"/>
        <v/>
      </c>
      <c r="W29" s="82" t="str">
        <f t="shared" si="19"/>
        <v/>
      </c>
      <c r="X29" s="82" t="str">
        <f t="shared" si="19"/>
        <v/>
      </c>
      <c r="Y29" s="82" t="str">
        <f t="shared" si="19"/>
        <v/>
      </c>
      <c r="Z29" s="83" t="str">
        <f t="shared" si="19"/>
        <v/>
      </c>
      <c r="AA29" s="82" t="str">
        <f t="shared" si="20"/>
        <v/>
      </c>
      <c r="AB29" s="82" t="str">
        <f t="shared" si="20"/>
        <v/>
      </c>
      <c r="AC29" s="82" t="str">
        <f t="shared" si="20"/>
        <v/>
      </c>
      <c r="AD29" s="82" t="str">
        <f t="shared" si="20"/>
        <v/>
      </c>
      <c r="AE29" s="83" t="str">
        <f t="shared" si="20"/>
        <v/>
      </c>
    </row>
    <row r="30" spans="2:31" ht="16.5" customHeight="1" x14ac:dyDescent="0.3">
      <c r="B30" s="144">
        <v>1</v>
      </c>
      <c r="C30" s="152" t="s">
        <v>22</v>
      </c>
      <c r="D30" s="60">
        <v>-10000</v>
      </c>
      <c r="E30" s="276">
        <v>25</v>
      </c>
      <c r="F30" s="272">
        <v>151.5</v>
      </c>
      <c r="G30" s="225">
        <f t="shared" si="12"/>
        <v>16</v>
      </c>
      <c r="H30" s="152" t="s">
        <v>275</v>
      </c>
      <c r="I30" s="61">
        <v>6000</v>
      </c>
      <c r="J30" s="125" t="s">
        <v>276</v>
      </c>
      <c r="K30" s="127">
        <v>0.67361111111111116</v>
      </c>
      <c r="M30" s="90">
        <v>113</v>
      </c>
      <c r="N30" s="75" t="s">
        <v>73</v>
      </c>
      <c r="O30" s="90">
        <v>74</v>
      </c>
      <c r="P30" s="11" t="str">
        <f t="shared" si="13"/>
        <v>Fav</v>
      </c>
      <c r="Q30" s="11" t="str">
        <f t="shared" si="14"/>
        <v>Over</v>
      </c>
      <c r="R30" s="11" t="str">
        <f t="shared" si="18"/>
        <v>no</v>
      </c>
      <c r="S30" s="11" t="str">
        <f t="shared" si="15"/>
        <v/>
      </c>
      <c r="T30" s="11" t="str">
        <f t="shared" si="16"/>
        <v>no</v>
      </c>
      <c r="U30" s="17" t="str">
        <f t="shared" si="17"/>
        <v>Fav</v>
      </c>
      <c r="V30" s="81" t="str">
        <f t="shared" si="19"/>
        <v/>
      </c>
      <c r="W30" s="82" t="str">
        <f t="shared" si="19"/>
        <v/>
      </c>
      <c r="X30" s="82" t="str">
        <f t="shared" si="19"/>
        <v/>
      </c>
      <c r="Y30" s="82" t="str">
        <f t="shared" si="19"/>
        <v/>
      </c>
      <c r="Z30" s="83" t="str">
        <f t="shared" si="19"/>
        <v>Fav</v>
      </c>
      <c r="AA30" s="82" t="str">
        <f t="shared" si="20"/>
        <v/>
      </c>
      <c r="AB30" s="82" t="str">
        <f t="shared" si="20"/>
        <v/>
      </c>
      <c r="AC30" s="82" t="str">
        <f t="shared" si="20"/>
        <v/>
      </c>
      <c r="AD30" s="82" t="str">
        <f t="shared" si="20"/>
        <v/>
      </c>
      <c r="AE30" s="83" t="str">
        <f t="shared" si="20"/>
        <v>Fav</v>
      </c>
    </row>
    <row r="31" spans="2:31" ht="16.5" customHeight="1" x14ac:dyDescent="0.3">
      <c r="B31" s="223">
        <v>4</v>
      </c>
      <c r="C31" s="221" t="s">
        <v>85</v>
      </c>
      <c r="D31" s="46">
        <v>-300</v>
      </c>
      <c r="E31" s="268">
        <v>7</v>
      </c>
      <c r="F31" s="269">
        <v>153.5</v>
      </c>
      <c r="G31" s="226">
        <f t="shared" si="12"/>
        <v>13</v>
      </c>
      <c r="H31" s="221" t="s">
        <v>161</v>
      </c>
      <c r="I31" s="53">
        <v>265</v>
      </c>
      <c r="J31" s="216" t="s">
        <v>279</v>
      </c>
      <c r="K31" s="217">
        <v>0.68055555555555547</v>
      </c>
      <c r="M31" s="90">
        <v>62</v>
      </c>
      <c r="N31" s="75" t="s">
        <v>73</v>
      </c>
      <c r="O31" s="90">
        <v>83</v>
      </c>
      <c r="P31" s="11" t="str">
        <f t="shared" si="13"/>
        <v>Dog</v>
      </c>
      <c r="Q31" s="11" t="str">
        <f t="shared" si="14"/>
        <v>Under</v>
      </c>
      <c r="R31" s="11" t="str">
        <f t="shared" si="18"/>
        <v>no</v>
      </c>
      <c r="S31" s="11" t="str">
        <f t="shared" si="15"/>
        <v/>
      </c>
      <c r="T31" s="11" t="str">
        <f t="shared" si="16"/>
        <v>no</v>
      </c>
      <c r="U31" s="17" t="str">
        <f t="shared" si="17"/>
        <v>Dog</v>
      </c>
      <c r="V31" s="81" t="str">
        <f t="shared" si="19"/>
        <v/>
      </c>
      <c r="W31" s="82" t="str">
        <f t="shared" si="19"/>
        <v>Dog</v>
      </c>
      <c r="X31" s="82" t="str">
        <f t="shared" si="19"/>
        <v/>
      </c>
      <c r="Y31" s="82" t="str">
        <f t="shared" si="19"/>
        <v/>
      </c>
      <c r="Z31" s="83" t="str">
        <f t="shared" si="19"/>
        <v/>
      </c>
      <c r="AA31" s="82" t="str">
        <f t="shared" si="20"/>
        <v/>
      </c>
      <c r="AB31" s="82" t="str">
        <f t="shared" si="20"/>
        <v>Dog</v>
      </c>
      <c r="AC31" s="82" t="str">
        <f t="shared" si="20"/>
        <v/>
      </c>
      <c r="AD31" s="82" t="str">
        <f t="shared" si="20"/>
        <v/>
      </c>
      <c r="AE31" s="83" t="str">
        <f t="shared" si="20"/>
        <v/>
      </c>
    </row>
    <row r="32" spans="2:31" ht="16.5" customHeight="1" x14ac:dyDescent="0.3">
      <c r="B32" s="144">
        <v>8</v>
      </c>
      <c r="C32" s="152" t="s">
        <v>268</v>
      </c>
      <c r="D32" s="60">
        <v>-145</v>
      </c>
      <c r="E32" s="276">
        <v>2.5</v>
      </c>
      <c r="F32" s="272">
        <v>143</v>
      </c>
      <c r="G32" s="225">
        <f t="shared" si="12"/>
        <v>9</v>
      </c>
      <c r="H32" s="152" t="s">
        <v>47</v>
      </c>
      <c r="I32" s="61">
        <v>125</v>
      </c>
      <c r="J32" s="125" t="s">
        <v>277</v>
      </c>
      <c r="K32" s="127">
        <v>0.68402777777777779</v>
      </c>
      <c r="M32" s="90">
        <v>76</v>
      </c>
      <c r="N32" s="75" t="s">
        <v>73</v>
      </c>
      <c r="O32" s="90">
        <v>69</v>
      </c>
      <c r="P32" s="11" t="str">
        <f t="shared" si="13"/>
        <v>Fav</v>
      </c>
      <c r="Q32" s="11" t="str">
        <f t="shared" si="14"/>
        <v>Over</v>
      </c>
      <c r="R32" s="11" t="str">
        <f t="shared" si="18"/>
        <v>no</v>
      </c>
      <c r="S32" s="11" t="str">
        <f t="shared" si="15"/>
        <v>no</v>
      </c>
      <c r="T32" s="11" t="str">
        <f t="shared" si="16"/>
        <v>no</v>
      </c>
      <c r="U32" s="17" t="str">
        <f t="shared" si="17"/>
        <v/>
      </c>
      <c r="V32" s="81" t="str">
        <f t="shared" si="19"/>
        <v/>
      </c>
      <c r="W32" s="82" t="str">
        <f t="shared" si="19"/>
        <v/>
      </c>
      <c r="X32" s="82" t="str">
        <f t="shared" si="19"/>
        <v/>
      </c>
      <c r="Y32" s="82" t="str">
        <f t="shared" si="19"/>
        <v/>
      </c>
      <c r="Z32" s="83" t="str">
        <f t="shared" si="19"/>
        <v/>
      </c>
      <c r="AA32" s="82" t="str">
        <f t="shared" si="20"/>
        <v/>
      </c>
      <c r="AB32" s="82" t="str">
        <f t="shared" si="20"/>
        <v/>
      </c>
      <c r="AC32" s="82" t="str">
        <f t="shared" si="20"/>
        <v/>
      </c>
      <c r="AD32" s="82" t="str">
        <f t="shared" si="20"/>
        <v/>
      </c>
      <c r="AE32" s="83" t="str">
        <f t="shared" si="20"/>
        <v/>
      </c>
    </row>
    <row r="33" spans="2:31" ht="16.5" customHeight="1" x14ac:dyDescent="0.3">
      <c r="B33" s="223">
        <v>8</v>
      </c>
      <c r="C33" s="221" t="s">
        <v>32</v>
      </c>
      <c r="D33" s="46">
        <v>-135</v>
      </c>
      <c r="E33" s="268">
        <v>2</v>
      </c>
      <c r="F33" s="269">
        <v>140.5</v>
      </c>
      <c r="G33" s="226">
        <f t="shared" si="12"/>
        <v>9</v>
      </c>
      <c r="H33" s="221" t="s">
        <v>265</v>
      </c>
      <c r="I33" s="53">
        <v>115</v>
      </c>
      <c r="J33" s="216" t="s">
        <v>276</v>
      </c>
      <c r="K33" s="217">
        <v>0.77777777777777779</v>
      </c>
      <c r="M33" s="90">
        <v>72</v>
      </c>
      <c r="N33" s="75" t="s">
        <v>73</v>
      </c>
      <c r="O33" s="90">
        <v>86</v>
      </c>
      <c r="P33" s="11" t="str">
        <f t="shared" si="13"/>
        <v>Dog</v>
      </c>
      <c r="Q33" s="11" t="str">
        <f t="shared" si="14"/>
        <v>Over</v>
      </c>
      <c r="R33" s="11" t="str">
        <f t="shared" si="18"/>
        <v>no</v>
      </c>
      <c r="S33" s="11" t="str">
        <f t="shared" si="15"/>
        <v>no</v>
      </c>
      <c r="T33" s="11" t="str">
        <f t="shared" si="16"/>
        <v>no</v>
      </c>
      <c r="U33" s="17" t="str">
        <f t="shared" si="17"/>
        <v/>
      </c>
      <c r="V33" s="81" t="str">
        <f t="shared" si="19"/>
        <v/>
      </c>
      <c r="W33" s="82" t="str">
        <f t="shared" si="19"/>
        <v/>
      </c>
      <c r="X33" s="82" t="str">
        <f t="shared" si="19"/>
        <v/>
      </c>
      <c r="Y33" s="82" t="str">
        <f t="shared" si="19"/>
        <v/>
      </c>
      <c r="Z33" s="83" t="str">
        <f t="shared" si="19"/>
        <v/>
      </c>
      <c r="AA33" s="82" t="str">
        <f t="shared" si="20"/>
        <v/>
      </c>
      <c r="AB33" s="82" t="str">
        <f t="shared" si="20"/>
        <v/>
      </c>
      <c r="AC33" s="82" t="str">
        <f t="shared" si="20"/>
        <v/>
      </c>
      <c r="AD33" s="82" t="str">
        <f t="shared" si="20"/>
        <v/>
      </c>
      <c r="AE33" s="83" t="str">
        <f t="shared" si="20"/>
        <v/>
      </c>
    </row>
    <row r="34" spans="2:31" ht="16.5" customHeight="1" x14ac:dyDescent="0.3">
      <c r="B34" s="144">
        <v>3</v>
      </c>
      <c r="C34" s="152" t="s">
        <v>9</v>
      </c>
      <c r="D34" s="60">
        <v>-1400</v>
      </c>
      <c r="E34" s="276">
        <v>14</v>
      </c>
      <c r="F34" s="272">
        <v>148</v>
      </c>
      <c r="G34" s="225">
        <f t="shared" si="12"/>
        <v>14</v>
      </c>
      <c r="H34" s="152" t="s">
        <v>273</v>
      </c>
      <c r="I34" s="61">
        <v>900</v>
      </c>
      <c r="J34" s="125" t="s">
        <v>278</v>
      </c>
      <c r="K34" s="127">
        <v>0.78125</v>
      </c>
      <c r="M34" s="90">
        <v>79</v>
      </c>
      <c r="N34" s="75" t="s">
        <v>73</v>
      </c>
      <c r="O34" s="90">
        <v>61</v>
      </c>
      <c r="P34" s="11" t="str">
        <f t="shared" si="13"/>
        <v>Fav</v>
      </c>
      <c r="Q34" s="11" t="str">
        <f t="shared" si="14"/>
        <v>Under</v>
      </c>
      <c r="R34" s="11" t="str">
        <f t="shared" si="18"/>
        <v>no</v>
      </c>
      <c r="S34" s="11" t="str">
        <f t="shared" si="15"/>
        <v/>
      </c>
      <c r="T34" s="11" t="str">
        <f t="shared" si="16"/>
        <v>no</v>
      </c>
      <c r="U34" s="17" t="str">
        <f t="shared" si="17"/>
        <v>Fav</v>
      </c>
      <c r="V34" s="81" t="str">
        <f t="shared" si="19"/>
        <v/>
      </c>
      <c r="W34" s="82" t="str">
        <f t="shared" si="19"/>
        <v/>
      </c>
      <c r="X34" s="82" t="str">
        <f t="shared" si="19"/>
        <v>Fav</v>
      </c>
      <c r="Y34" s="82" t="str">
        <f t="shared" si="19"/>
        <v/>
      </c>
      <c r="Z34" s="83" t="str">
        <f t="shared" si="19"/>
        <v/>
      </c>
      <c r="AA34" s="82" t="str">
        <f t="shared" si="20"/>
        <v/>
      </c>
      <c r="AB34" s="82" t="str">
        <f t="shared" si="20"/>
        <v/>
      </c>
      <c r="AC34" s="82" t="str">
        <f t="shared" si="20"/>
        <v>Fav</v>
      </c>
      <c r="AD34" s="82" t="str">
        <f t="shared" si="20"/>
        <v/>
      </c>
      <c r="AE34" s="83" t="str">
        <f t="shared" si="20"/>
        <v/>
      </c>
    </row>
    <row r="35" spans="2:31" ht="16.5" customHeight="1" x14ac:dyDescent="0.3">
      <c r="B35" s="223">
        <v>5</v>
      </c>
      <c r="C35" s="221" t="s">
        <v>115</v>
      </c>
      <c r="D35" s="46">
        <v>-260</v>
      </c>
      <c r="E35" s="268">
        <v>6</v>
      </c>
      <c r="F35" s="269">
        <v>144.5</v>
      </c>
      <c r="G35" s="226">
        <f t="shared" si="12"/>
        <v>12</v>
      </c>
      <c r="H35" s="221" t="s">
        <v>63</v>
      </c>
      <c r="I35" s="53">
        <v>230</v>
      </c>
      <c r="J35" s="216" t="s">
        <v>279</v>
      </c>
      <c r="K35" s="217">
        <v>0.78819444444444453</v>
      </c>
      <c r="M35" s="90">
        <v>69</v>
      </c>
      <c r="N35" s="75" t="s">
        <v>73</v>
      </c>
      <c r="O35" s="90">
        <v>75</v>
      </c>
      <c r="P35" s="11" t="str">
        <f t="shared" si="13"/>
        <v>Dog</v>
      </c>
      <c r="Q35" s="11" t="str">
        <f t="shared" si="14"/>
        <v>Under</v>
      </c>
      <c r="R35" s="11" t="str">
        <f t="shared" si="18"/>
        <v>no</v>
      </c>
      <c r="S35" s="11" t="str">
        <f t="shared" si="15"/>
        <v/>
      </c>
      <c r="T35" s="11" t="str">
        <f t="shared" si="16"/>
        <v>no</v>
      </c>
      <c r="U35" s="17" t="str">
        <f t="shared" si="17"/>
        <v>Dog</v>
      </c>
      <c r="V35" s="81" t="str">
        <f t="shared" si="19"/>
        <v>Dog</v>
      </c>
      <c r="W35" s="82" t="str">
        <f t="shared" si="19"/>
        <v/>
      </c>
      <c r="X35" s="82" t="str">
        <f t="shared" si="19"/>
        <v/>
      </c>
      <c r="Y35" s="82" t="str">
        <f t="shared" si="19"/>
        <v/>
      </c>
      <c r="Z35" s="83" t="str">
        <f t="shared" si="19"/>
        <v/>
      </c>
      <c r="AA35" s="82" t="str">
        <f t="shared" si="20"/>
        <v>Dog</v>
      </c>
      <c r="AB35" s="82" t="str">
        <f t="shared" si="20"/>
        <v/>
      </c>
      <c r="AC35" s="82" t="str">
        <f t="shared" si="20"/>
        <v/>
      </c>
      <c r="AD35" s="82" t="str">
        <f t="shared" si="20"/>
        <v/>
      </c>
      <c r="AE35" s="83" t="str">
        <f t="shared" si="20"/>
        <v/>
      </c>
    </row>
    <row r="36" spans="2:31" ht="16.5" customHeight="1" x14ac:dyDescent="0.3">
      <c r="B36" s="146">
        <v>1</v>
      </c>
      <c r="C36" s="154" t="s">
        <v>21</v>
      </c>
      <c r="D36" s="64">
        <v>-10000</v>
      </c>
      <c r="E36" s="277">
        <v>25.5</v>
      </c>
      <c r="F36" s="274">
        <v>143.5</v>
      </c>
      <c r="G36" s="227">
        <f t="shared" si="12"/>
        <v>16</v>
      </c>
      <c r="H36" s="154" t="s">
        <v>267</v>
      </c>
      <c r="I36" s="65">
        <v>6000</v>
      </c>
      <c r="J36" s="126" t="s">
        <v>277</v>
      </c>
      <c r="K36" s="128">
        <v>0.79861111111111116</v>
      </c>
      <c r="M36" s="90">
        <v>87</v>
      </c>
      <c r="N36" s="75" t="s">
        <v>73</v>
      </c>
      <c r="O36" s="90">
        <v>63</v>
      </c>
      <c r="P36" s="11" t="str">
        <f t="shared" si="13"/>
        <v>Dog</v>
      </c>
      <c r="Q36" s="11" t="str">
        <f t="shared" si="14"/>
        <v>Over</v>
      </c>
      <c r="R36" s="11" t="str">
        <f t="shared" si="18"/>
        <v>yes</v>
      </c>
      <c r="S36" s="11" t="str">
        <f t="shared" si="15"/>
        <v/>
      </c>
      <c r="T36" s="11" t="str">
        <f t="shared" si="16"/>
        <v>no</v>
      </c>
      <c r="U36" s="69" t="str">
        <f t="shared" si="17"/>
        <v>Dog</v>
      </c>
      <c r="V36" s="85" t="str">
        <f t="shared" si="19"/>
        <v/>
      </c>
      <c r="W36" s="86" t="str">
        <f t="shared" si="19"/>
        <v/>
      </c>
      <c r="X36" s="86" t="str">
        <f t="shared" si="19"/>
        <v/>
      </c>
      <c r="Y36" s="86" t="str">
        <f t="shared" si="19"/>
        <v/>
      </c>
      <c r="Z36" s="87" t="str">
        <f t="shared" si="19"/>
        <v>Dog</v>
      </c>
      <c r="AA36" s="86" t="str">
        <f t="shared" si="20"/>
        <v/>
      </c>
      <c r="AB36" s="86" t="str">
        <f t="shared" si="20"/>
        <v/>
      </c>
      <c r="AC36" s="86" t="str">
        <f t="shared" si="20"/>
        <v/>
      </c>
      <c r="AD36" s="86" t="str">
        <f t="shared" si="20"/>
        <v/>
      </c>
      <c r="AE36" s="87" t="str">
        <f t="shared" si="20"/>
        <v>Fav</v>
      </c>
    </row>
    <row r="37" spans="2:31" ht="15.75" customHeight="1" x14ac:dyDescent="0.25">
      <c r="P37" s="201" t="str">
        <f>COUNTIF(P21:P36,"Fav")&amp;"-"&amp;COUNTIF(P21:P36,"Dog")&amp;"-"&amp;COUNTIF(P21:P36,"Push")</f>
        <v>8-8-0</v>
      </c>
      <c r="Q37" s="201" t="str">
        <f>COUNTIF(Q21:Q36,"Over")&amp;"-"&amp;COUNTIF(Q21:Q36,"Under")&amp;"-"&amp;COUNTIF(Q21:Q36,"Push")</f>
        <v>10-6-0</v>
      </c>
      <c r="R37" s="201" t="str">
        <f>COUNTIF(R21:R36,"yes")&amp;"-"&amp;COUNTIF(R21:R36,"no")</f>
        <v>2-14</v>
      </c>
      <c r="S37" s="201" t="str">
        <f>COUNTIF(S21:S36,"yes")&amp;"-"&amp;COUNTIF(S21:S36,"no")</f>
        <v>0-7</v>
      </c>
      <c r="T37" s="201" t="str">
        <f>COUNTIF(T21:T36,"yes")&amp;"-"&amp;COUNTIF(T21:T36,"no")</f>
        <v>0-16</v>
      </c>
      <c r="U37" s="201" t="str">
        <f t="shared" ref="U37:Z37" si="21">COUNTIF(U21:U36,"Fav")&amp;"-"&amp;COUNTIF(U21:U36,"Dog")&amp;"-"&amp;COUNTIF(U21:U36,"Push")</f>
        <v>4-6-0</v>
      </c>
      <c r="V37" s="201" t="str">
        <f t="shared" si="21"/>
        <v>0-2-0</v>
      </c>
      <c r="W37" s="201" t="str">
        <f t="shared" si="21"/>
        <v>0-2-0</v>
      </c>
      <c r="X37" s="201" t="str">
        <f t="shared" si="21"/>
        <v>1-0-0</v>
      </c>
      <c r="Y37" s="201" t="str">
        <f t="shared" si="21"/>
        <v>2-1-0</v>
      </c>
      <c r="Z37" s="201" t="str">
        <f t="shared" si="21"/>
        <v>1-1-0</v>
      </c>
      <c r="AA37" s="201" t="str">
        <f>COUNTIF(AA21:AA36,"Fav")&amp;"-"&amp;COUNTIF(AA21:AA36,"Dog")</f>
        <v>0-2</v>
      </c>
      <c r="AB37" s="201" t="str">
        <f>COUNTIF(AB21:AB36,"Fav")&amp;"-"&amp;COUNTIF(AB21:AB36,"Dog")</f>
        <v>0-2</v>
      </c>
      <c r="AC37" s="201" t="str">
        <f>COUNTIF(AC21:AC36,"Fav")&amp;"-"&amp;COUNTIF(AC21:AC36,"Dog")</f>
        <v>1-0</v>
      </c>
      <c r="AD37" s="201" t="str">
        <f>COUNTIF(AD21:AD36,"Fav")&amp;"-"&amp;COUNTIF(AD21:AD36,"Dog")</f>
        <v>3-0</v>
      </c>
      <c r="AE37" s="201" t="str">
        <f>COUNTIF(AE21:AE36,"Fav")&amp;"-"&amp;COUNTIF(AE21:AE36,"Dog")</f>
        <v>2-0</v>
      </c>
    </row>
    <row r="38" spans="2:31" ht="15.75" customHeight="1" x14ac:dyDescent="0.25">
      <c r="B38" s="102"/>
      <c r="G38" s="102"/>
      <c r="O38" s="15" t="s">
        <v>114</v>
      </c>
      <c r="P38" s="202" t="str">
        <f>COUNTIF(P4:P36,"Fav")&amp;"-"&amp;COUNTIF(P4:P36,"Dog")&amp;"-"&amp;COUNTIF(P4:P36,"Push")</f>
        <v>21-11-0</v>
      </c>
      <c r="Q38" s="202" t="str">
        <f>COUNTIF(Q4:Q37,"Over")&amp;"-"&amp;COUNTIF(Q4:Q37,"Under")&amp;"-"&amp;COUNTIF(Q4:Q36,"Push")</f>
        <v>18-13-1</v>
      </c>
      <c r="R38" s="202" t="str">
        <f>COUNTIF(R4:R37,"yes")&amp;"-"&amp;COUNTIF(R4:R37,"no")</f>
        <v>3-29</v>
      </c>
      <c r="S38" s="201" t="str">
        <f>COUNTIF(S4:S37,"yes")&amp;"-"&amp;COUNTIF(S4:S37,"no")</f>
        <v>0-12</v>
      </c>
      <c r="T38" s="201" t="str">
        <f>COUNTIF(T4:T37,"yes")&amp;"-"&amp;COUNTIF(T4:T37,"no")</f>
        <v>0-32</v>
      </c>
      <c r="U38" s="202" t="str">
        <f t="shared" ref="U38:Z38" si="22">COUNTIF(U4:U37,"Fav")&amp;"-"&amp;COUNTIF(U4:U37,"Dog")&amp;"-"&amp;COUNTIF(U4:U37,"Push")</f>
        <v>13-7-0</v>
      </c>
      <c r="V38" s="202" t="str">
        <f t="shared" si="22"/>
        <v>2-2-0</v>
      </c>
      <c r="W38" s="202" t="str">
        <f t="shared" si="22"/>
        <v>2-2-0</v>
      </c>
      <c r="X38" s="202" t="str">
        <f t="shared" si="22"/>
        <v>4-0-0</v>
      </c>
      <c r="Y38" s="202" t="str">
        <f t="shared" si="22"/>
        <v>2-2-0</v>
      </c>
      <c r="Z38" s="202" t="str">
        <f t="shared" si="22"/>
        <v>3-1-0</v>
      </c>
      <c r="AA38" s="202" t="str">
        <f>COUNTIF(AA4:AA37,"Fav")&amp;"-"&amp;COUNTIF(AA4:AA37,"Dog")</f>
        <v>2-2</v>
      </c>
      <c r="AB38" s="202" t="str">
        <f>COUNTIF(AB4:AB37,"Fav")&amp;"-"&amp;COUNTIF(AB4:AB37,"Dog")</f>
        <v>2-2</v>
      </c>
      <c r="AC38" s="202" t="str">
        <f>COUNTIF(AC4:AC37,"Fav")&amp;"-"&amp;COUNTIF(AC4:AC37,"Dog")</f>
        <v>4-0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</row>
    <row r="39" spans="2:31" x14ac:dyDescent="0.25">
      <c r="B39" s="102"/>
      <c r="C39" s="58"/>
    </row>
    <row r="40" spans="2:31" ht="25.5" x14ac:dyDescent="0.35">
      <c r="B40" s="413" t="s">
        <v>11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3</v>
      </c>
      <c r="C42" s="220" t="s">
        <v>110</v>
      </c>
      <c r="D42" s="45"/>
      <c r="E42" s="266">
        <v>4.5</v>
      </c>
      <c r="F42" s="267">
        <v>59.5</v>
      </c>
      <c r="G42" s="224">
        <f t="shared" ref="G42:G57" si="23">17-B42</f>
        <v>14</v>
      </c>
      <c r="H42" s="220" t="s">
        <v>143</v>
      </c>
      <c r="I42" s="52"/>
      <c r="J42" s="214" t="s">
        <v>259</v>
      </c>
      <c r="K42" s="215">
        <v>0.3888888888888889</v>
      </c>
      <c r="M42" s="90">
        <v>26</v>
      </c>
      <c r="N42" s="75" t="s">
        <v>73</v>
      </c>
      <c r="O42" s="90">
        <v>35</v>
      </c>
      <c r="P42" s="11" t="str">
        <f t="shared" ref="P42:P57" si="24">IF((M42-E42)&gt;O42,"Fav",IF(M42&lt;(O42+E42),"Dog","Push"))</f>
        <v>Dog</v>
      </c>
      <c r="Q42" s="11" t="str">
        <f t="shared" ref="Q42:Q57" si="25">IF((M42+O42)&gt;F42,"Over",IF((M42+O42)&lt;F42,"Under","Push"))</f>
        <v>Over</v>
      </c>
      <c r="R42" s="11" t="str">
        <f>IF(AND(M42&gt;O42,M42-O42&lt;=E42),"yes","no")</f>
        <v>no</v>
      </c>
      <c r="S42" s="11" t="str">
        <f>IF(E42&lt;4,R42,"")</f>
        <v/>
      </c>
      <c r="T42" s="11" t="str">
        <f>IF(AND((M42-O42)&gt;=(E42-1),(M42-O42)&lt;=(E42+1)),"yes", "no")</f>
        <v>no</v>
      </c>
      <c r="U42" s="55" t="str">
        <f t="shared" ref="U42:U57" si="26">IF(B42&lt;6,P42,"")</f>
        <v>Dog</v>
      </c>
      <c r="V42" s="77" t="str">
        <f t="shared" ref="V42:Z57" si="27">IF($B42=V$3,$P42,"")</f>
        <v/>
      </c>
      <c r="W42" s="78" t="str">
        <f t="shared" si="27"/>
        <v/>
      </c>
      <c r="X42" s="78" t="str">
        <f t="shared" si="27"/>
        <v>Dog</v>
      </c>
      <c r="Y42" s="78" t="str">
        <f t="shared" si="27"/>
        <v/>
      </c>
      <c r="Z42" s="79" t="str">
        <f t="shared" si="27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>Dog</v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1</v>
      </c>
      <c r="C43" s="152" t="s">
        <v>5</v>
      </c>
      <c r="D43" s="60"/>
      <c r="E43" s="276">
        <v>12.5</v>
      </c>
      <c r="F43" s="272">
        <v>68.5</v>
      </c>
      <c r="G43" s="225">
        <f t="shared" si="23"/>
        <v>16</v>
      </c>
      <c r="H43" s="152" t="s">
        <v>188</v>
      </c>
      <c r="I43" s="61"/>
      <c r="J43" s="125" t="s">
        <v>261</v>
      </c>
      <c r="K43" s="127">
        <v>0.3923611111111111</v>
      </c>
      <c r="M43" s="90">
        <v>49</v>
      </c>
      <c r="N43" s="75" t="s">
        <v>73</v>
      </c>
      <c r="O43" s="90">
        <v>26</v>
      </c>
      <c r="P43" s="11" t="str">
        <f t="shared" si="24"/>
        <v>Fav</v>
      </c>
      <c r="Q43" s="11" t="str">
        <f t="shared" si="25"/>
        <v>Over</v>
      </c>
      <c r="R43" s="11" t="str">
        <f>IF(AND(M43&gt;O43,M43-O43&lt;=E43),"yes","no")</f>
        <v>no</v>
      </c>
      <c r="S43" s="11" t="str">
        <f t="shared" ref="S43:S57" si="28">IF(E43&lt;4,R43,"")</f>
        <v/>
      </c>
      <c r="T43" s="11" t="str">
        <f t="shared" ref="T43:T57" si="29">IF(AND((M43-O43)&gt;=(E43-1),(M43-O43)&lt;=(E43+1)),"yes", "no")</f>
        <v>no</v>
      </c>
      <c r="U43" s="17" t="str">
        <f t="shared" si="26"/>
        <v>Fav</v>
      </c>
      <c r="V43" s="81" t="str">
        <f t="shared" si="27"/>
        <v/>
      </c>
      <c r="W43" s="82" t="str">
        <f t="shared" si="27"/>
        <v/>
      </c>
      <c r="X43" s="82" t="str">
        <f t="shared" si="27"/>
        <v/>
      </c>
      <c r="Y43" s="82" t="str">
        <f t="shared" si="27"/>
        <v/>
      </c>
      <c r="Z43" s="83" t="str">
        <f t="shared" si="27"/>
        <v>Fav</v>
      </c>
      <c r="AA43" s="81" t="str">
        <f t="shared" ref="AA43:AE57" si="30">IF($B43=AA$3,IF($M43=$O43,"Push",IF($M43&gt;$O43,"Fav","Dog")),"")</f>
        <v/>
      </c>
      <c r="AB43" s="82" t="str">
        <f t="shared" si="30"/>
        <v/>
      </c>
      <c r="AC43" s="82" t="str">
        <f t="shared" si="30"/>
        <v/>
      </c>
      <c r="AD43" s="82" t="str">
        <f t="shared" si="30"/>
        <v/>
      </c>
      <c r="AE43" s="83" t="str">
        <f t="shared" si="30"/>
        <v>Fav</v>
      </c>
    </row>
    <row r="44" spans="2:31" ht="16.5" customHeight="1" x14ac:dyDescent="0.3">
      <c r="B44" s="223">
        <v>5</v>
      </c>
      <c r="C44" s="221" t="s">
        <v>127</v>
      </c>
      <c r="D44" s="46"/>
      <c r="E44" s="268">
        <v>3.5</v>
      </c>
      <c r="F44" s="269">
        <v>63</v>
      </c>
      <c r="G44" s="226">
        <f t="shared" si="23"/>
        <v>12</v>
      </c>
      <c r="H44" s="221" t="s">
        <v>3</v>
      </c>
      <c r="I44" s="53"/>
      <c r="J44" s="216" t="s">
        <v>260</v>
      </c>
      <c r="K44" s="217">
        <v>0.39583333333333331</v>
      </c>
      <c r="M44" s="90">
        <v>35</v>
      </c>
      <c r="N44" s="75" t="s">
        <v>73</v>
      </c>
      <c r="O44" s="90">
        <v>26</v>
      </c>
      <c r="P44" s="11" t="str">
        <f t="shared" si="24"/>
        <v>Fav</v>
      </c>
      <c r="Q44" s="11" t="str">
        <f t="shared" si="25"/>
        <v>Under</v>
      </c>
      <c r="R44" s="11" t="str">
        <f t="shared" ref="R44:R57" si="31">IF(AND(M44&gt;O44,M44-O44&lt;=E44),"yes","no")</f>
        <v>no</v>
      </c>
      <c r="S44" s="11" t="str">
        <f t="shared" si="28"/>
        <v>no</v>
      </c>
      <c r="T44" s="11" t="str">
        <f t="shared" si="29"/>
        <v>no</v>
      </c>
      <c r="U44" s="17" t="str">
        <f t="shared" si="26"/>
        <v>Fav</v>
      </c>
      <c r="V44" s="81" t="str">
        <f t="shared" si="27"/>
        <v>Fav</v>
      </c>
      <c r="W44" s="82" t="str">
        <f t="shared" si="27"/>
        <v/>
      </c>
      <c r="X44" s="82" t="str">
        <f t="shared" si="27"/>
        <v/>
      </c>
      <c r="Y44" s="82" t="str">
        <f t="shared" si="27"/>
        <v/>
      </c>
      <c r="Z44" s="83" t="str">
        <f t="shared" si="27"/>
        <v/>
      </c>
      <c r="AA44" s="81" t="str">
        <f t="shared" si="30"/>
        <v>Fav</v>
      </c>
      <c r="AB44" s="82" t="str">
        <f t="shared" si="30"/>
        <v/>
      </c>
      <c r="AC44" s="82" t="str">
        <f t="shared" si="30"/>
        <v/>
      </c>
      <c r="AD44" s="82" t="str">
        <f t="shared" si="30"/>
        <v/>
      </c>
      <c r="AE44" s="83" t="str">
        <f t="shared" si="30"/>
        <v/>
      </c>
    </row>
    <row r="45" spans="2:31" ht="16.5" customHeight="1" x14ac:dyDescent="0.3">
      <c r="B45" s="144">
        <v>6</v>
      </c>
      <c r="C45" s="152" t="s">
        <v>7</v>
      </c>
      <c r="D45" s="60"/>
      <c r="E45" s="276">
        <v>3</v>
      </c>
      <c r="F45" s="272">
        <v>60</v>
      </c>
      <c r="G45" s="225">
        <f t="shared" si="23"/>
        <v>11</v>
      </c>
      <c r="H45" s="152" t="s">
        <v>86</v>
      </c>
      <c r="I45" s="61"/>
      <c r="J45" s="125" t="s">
        <v>263</v>
      </c>
      <c r="K45" s="127">
        <v>0.47916666666666669</v>
      </c>
      <c r="M45" s="90">
        <v>33</v>
      </c>
      <c r="N45" s="75" t="s">
        <v>73</v>
      </c>
      <c r="O45" s="90">
        <v>29</v>
      </c>
      <c r="P45" s="11" t="str">
        <f t="shared" si="24"/>
        <v>Fav</v>
      </c>
      <c r="Q45" s="11" t="str">
        <f t="shared" si="25"/>
        <v>Over</v>
      </c>
      <c r="R45" s="11" t="str">
        <f t="shared" si="31"/>
        <v>no</v>
      </c>
      <c r="S45" s="11" t="str">
        <f t="shared" si="28"/>
        <v>no</v>
      </c>
      <c r="T45" s="11" t="str">
        <f t="shared" si="29"/>
        <v>yes</v>
      </c>
      <c r="U45" s="17" t="str">
        <f t="shared" si="26"/>
        <v/>
      </c>
      <c r="V45" s="81" t="str">
        <f t="shared" si="27"/>
        <v/>
      </c>
      <c r="W45" s="82" t="str">
        <f t="shared" si="27"/>
        <v/>
      </c>
      <c r="X45" s="82" t="str">
        <f t="shared" si="27"/>
        <v/>
      </c>
      <c r="Y45" s="82" t="str">
        <f t="shared" si="27"/>
        <v/>
      </c>
      <c r="Z45" s="83" t="str">
        <f t="shared" si="27"/>
        <v/>
      </c>
      <c r="AA45" s="81" t="str">
        <f t="shared" si="30"/>
        <v/>
      </c>
      <c r="AB45" s="82" t="str">
        <f t="shared" si="30"/>
        <v/>
      </c>
      <c r="AC45" s="82" t="str">
        <f t="shared" si="30"/>
        <v/>
      </c>
      <c r="AD45" s="82" t="str">
        <f t="shared" si="30"/>
        <v/>
      </c>
      <c r="AE45" s="83" t="str">
        <f t="shared" si="30"/>
        <v/>
      </c>
    </row>
    <row r="46" spans="2:31" ht="16.5" customHeight="1" x14ac:dyDescent="0.3">
      <c r="B46" s="223">
        <v>9</v>
      </c>
      <c r="C46" s="221" t="s">
        <v>254</v>
      </c>
      <c r="D46" s="46"/>
      <c r="E46" s="280">
        <v>1</v>
      </c>
      <c r="F46" s="269">
        <v>58.5</v>
      </c>
      <c r="G46" s="226">
        <f t="shared" si="23"/>
        <v>8</v>
      </c>
      <c r="H46" s="221" t="s">
        <v>15</v>
      </c>
      <c r="I46" s="53"/>
      <c r="J46" s="216" t="s">
        <v>261</v>
      </c>
      <c r="K46" s="217">
        <v>0.49652777777777773</v>
      </c>
      <c r="M46" s="90">
        <v>10</v>
      </c>
      <c r="N46" s="75" t="s">
        <v>73</v>
      </c>
      <c r="O46" s="90">
        <v>31</v>
      </c>
      <c r="P46" s="11" t="str">
        <f t="shared" si="24"/>
        <v>Dog</v>
      </c>
      <c r="Q46" s="11" t="str">
        <f t="shared" si="25"/>
        <v>Under</v>
      </c>
      <c r="R46" s="11" t="str">
        <f t="shared" si="31"/>
        <v>no</v>
      </c>
      <c r="S46" s="11" t="str">
        <f t="shared" si="28"/>
        <v>no</v>
      </c>
      <c r="T46" s="11" t="str">
        <f t="shared" si="29"/>
        <v>no</v>
      </c>
      <c r="U46" s="17" t="str">
        <f t="shared" si="26"/>
        <v/>
      </c>
      <c r="V46" s="81" t="str">
        <f t="shared" si="27"/>
        <v/>
      </c>
      <c r="W46" s="82" t="str">
        <f t="shared" si="27"/>
        <v/>
      </c>
      <c r="X46" s="82" t="str">
        <f t="shared" si="27"/>
        <v/>
      </c>
      <c r="Y46" s="82" t="str">
        <f t="shared" si="27"/>
        <v/>
      </c>
      <c r="Z46" s="83" t="str">
        <f t="shared" si="27"/>
        <v/>
      </c>
      <c r="AA46" s="81" t="str">
        <f t="shared" si="30"/>
        <v/>
      </c>
      <c r="AB46" s="82" t="str">
        <f t="shared" si="30"/>
        <v/>
      </c>
      <c r="AC46" s="82" t="str">
        <f t="shared" si="30"/>
        <v/>
      </c>
      <c r="AD46" s="82" t="str">
        <f t="shared" si="30"/>
        <v/>
      </c>
      <c r="AE46" s="83" t="str">
        <f t="shared" si="30"/>
        <v/>
      </c>
    </row>
    <row r="47" spans="2:31" ht="16.5" customHeight="1" x14ac:dyDescent="0.3">
      <c r="B47" s="144">
        <v>4</v>
      </c>
      <c r="C47" s="152" t="s">
        <v>4</v>
      </c>
      <c r="D47" s="60"/>
      <c r="E47" s="276">
        <v>4.5</v>
      </c>
      <c r="F47" s="272">
        <v>59.5</v>
      </c>
      <c r="G47" s="225">
        <f t="shared" si="23"/>
        <v>13</v>
      </c>
      <c r="H47" s="152" t="s">
        <v>253</v>
      </c>
      <c r="I47" s="61"/>
      <c r="J47" s="125" t="s">
        <v>260</v>
      </c>
      <c r="K47" s="127">
        <v>0.5</v>
      </c>
      <c r="M47" s="90">
        <v>47</v>
      </c>
      <c r="N47" s="75" t="s">
        <v>73</v>
      </c>
      <c r="O47" s="90">
        <v>24</v>
      </c>
      <c r="P47" s="11" t="str">
        <f t="shared" si="24"/>
        <v>Fav</v>
      </c>
      <c r="Q47" s="11" t="str">
        <f t="shared" si="25"/>
        <v>Over</v>
      </c>
      <c r="R47" s="11" t="str">
        <f t="shared" si="31"/>
        <v>no</v>
      </c>
      <c r="S47" s="11" t="str">
        <f t="shared" si="28"/>
        <v/>
      </c>
      <c r="T47" s="11" t="str">
        <f t="shared" si="29"/>
        <v>no</v>
      </c>
      <c r="U47" s="17" t="str">
        <f t="shared" si="26"/>
        <v>Fav</v>
      </c>
      <c r="V47" s="81" t="str">
        <f t="shared" si="27"/>
        <v/>
      </c>
      <c r="W47" s="82" t="str">
        <f t="shared" si="27"/>
        <v>Fav</v>
      </c>
      <c r="X47" s="82" t="str">
        <f t="shared" si="27"/>
        <v/>
      </c>
      <c r="Y47" s="82" t="str">
        <f t="shared" si="27"/>
        <v/>
      </c>
      <c r="Z47" s="83" t="str">
        <f t="shared" si="27"/>
        <v/>
      </c>
      <c r="AA47" s="81" t="str">
        <f t="shared" si="30"/>
        <v/>
      </c>
      <c r="AB47" s="82" t="str">
        <f t="shared" si="30"/>
        <v>Fav</v>
      </c>
      <c r="AC47" s="82" t="str">
        <f t="shared" si="30"/>
        <v/>
      </c>
      <c r="AD47" s="82" t="str">
        <f t="shared" si="30"/>
        <v/>
      </c>
      <c r="AE47" s="83" t="str">
        <f t="shared" si="30"/>
        <v/>
      </c>
    </row>
    <row r="48" spans="2:31" ht="16.5" customHeight="1" x14ac:dyDescent="0.3">
      <c r="B48" s="223">
        <v>6</v>
      </c>
      <c r="C48" s="228" t="s">
        <v>108</v>
      </c>
      <c r="D48" s="46"/>
      <c r="E48" s="268">
        <v>1.5</v>
      </c>
      <c r="F48" s="269">
        <v>68</v>
      </c>
      <c r="G48" s="226">
        <f t="shared" si="23"/>
        <v>11</v>
      </c>
      <c r="H48" s="228" t="s">
        <v>89</v>
      </c>
      <c r="I48" s="53"/>
      <c r="J48" s="216" t="s">
        <v>259</v>
      </c>
      <c r="K48" s="217">
        <v>0.50694444444444442</v>
      </c>
      <c r="M48" s="90">
        <v>46</v>
      </c>
      <c r="N48" s="75" t="s">
        <v>73</v>
      </c>
      <c r="O48" s="90">
        <v>27</v>
      </c>
      <c r="P48" s="11" t="str">
        <f t="shared" si="24"/>
        <v>Fav</v>
      </c>
      <c r="Q48" s="11" t="str">
        <f t="shared" si="25"/>
        <v>Over</v>
      </c>
      <c r="R48" s="11" t="str">
        <f t="shared" si="31"/>
        <v>no</v>
      </c>
      <c r="S48" s="11" t="str">
        <f t="shared" si="28"/>
        <v>no</v>
      </c>
      <c r="T48" s="11" t="str">
        <f t="shared" si="29"/>
        <v>no</v>
      </c>
      <c r="U48" s="17" t="str">
        <f t="shared" si="26"/>
        <v/>
      </c>
      <c r="V48" s="81" t="str">
        <f t="shared" si="27"/>
        <v/>
      </c>
      <c r="W48" s="82" t="str">
        <f t="shared" si="27"/>
        <v/>
      </c>
      <c r="X48" s="82" t="str">
        <f t="shared" si="27"/>
        <v/>
      </c>
      <c r="Y48" s="82" t="str">
        <f t="shared" si="27"/>
        <v/>
      </c>
      <c r="Z48" s="83" t="str">
        <f t="shared" si="27"/>
        <v/>
      </c>
      <c r="AA48" s="81" t="str">
        <f t="shared" si="30"/>
        <v/>
      </c>
      <c r="AB48" s="82" t="str">
        <f t="shared" si="30"/>
        <v/>
      </c>
      <c r="AC48" s="82" t="str">
        <f t="shared" si="30"/>
        <v/>
      </c>
      <c r="AD48" s="82" t="str">
        <f t="shared" si="30"/>
        <v/>
      </c>
      <c r="AE48" s="83" t="str">
        <f t="shared" si="30"/>
        <v/>
      </c>
    </row>
    <row r="49" spans="2:31" ht="16.5" customHeight="1" x14ac:dyDescent="0.3">
      <c r="B49" s="144">
        <v>3</v>
      </c>
      <c r="C49" s="152" t="s">
        <v>225</v>
      </c>
      <c r="D49" s="60"/>
      <c r="E49" s="276">
        <v>8.5</v>
      </c>
      <c r="F49" s="272">
        <v>64</v>
      </c>
      <c r="G49" s="225">
        <f t="shared" si="23"/>
        <v>14</v>
      </c>
      <c r="H49" s="152" t="s">
        <v>159</v>
      </c>
      <c r="I49" s="61"/>
      <c r="J49" s="125" t="s">
        <v>263</v>
      </c>
      <c r="K49" s="127">
        <v>0.59375</v>
      </c>
      <c r="M49" s="90">
        <v>38</v>
      </c>
      <c r="N49" s="75" t="s">
        <v>73</v>
      </c>
      <c r="O49" s="90">
        <v>17</v>
      </c>
      <c r="P49" s="11" t="str">
        <f t="shared" si="24"/>
        <v>Fav</v>
      </c>
      <c r="Q49" s="11" t="str">
        <f t="shared" si="25"/>
        <v>Under</v>
      </c>
      <c r="R49" s="11" t="str">
        <f t="shared" si="31"/>
        <v>no</v>
      </c>
      <c r="S49" s="11" t="str">
        <f t="shared" si="28"/>
        <v/>
      </c>
      <c r="T49" s="11" t="str">
        <f t="shared" si="29"/>
        <v>no</v>
      </c>
      <c r="U49" s="17" t="str">
        <f t="shared" si="26"/>
        <v>Fav</v>
      </c>
      <c r="V49" s="81" t="str">
        <f t="shared" si="27"/>
        <v/>
      </c>
      <c r="W49" s="82" t="str">
        <f t="shared" si="27"/>
        <v/>
      </c>
      <c r="X49" s="82" t="str">
        <f t="shared" si="27"/>
        <v>Fav</v>
      </c>
      <c r="Y49" s="82" t="str">
        <f t="shared" si="27"/>
        <v/>
      </c>
      <c r="Z49" s="83" t="str">
        <f t="shared" si="27"/>
        <v/>
      </c>
      <c r="AA49" s="81" t="str">
        <f t="shared" si="30"/>
        <v/>
      </c>
      <c r="AB49" s="82" t="str">
        <f t="shared" si="30"/>
        <v/>
      </c>
      <c r="AC49" s="82" t="str">
        <f t="shared" si="30"/>
        <v>Fav</v>
      </c>
      <c r="AD49" s="82" t="str">
        <f t="shared" si="30"/>
        <v/>
      </c>
      <c r="AE49" s="83" t="str">
        <f t="shared" si="30"/>
        <v/>
      </c>
    </row>
    <row r="50" spans="2:31" ht="16.5" customHeight="1" x14ac:dyDescent="0.3">
      <c r="B50" s="223">
        <v>6</v>
      </c>
      <c r="C50" s="221" t="s">
        <v>186</v>
      </c>
      <c r="D50" s="46"/>
      <c r="E50" s="268">
        <v>1.5</v>
      </c>
      <c r="F50" s="269">
        <v>65.5</v>
      </c>
      <c r="G50" s="226">
        <f t="shared" si="23"/>
        <v>11</v>
      </c>
      <c r="H50" s="221" t="s">
        <v>255</v>
      </c>
      <c r="I50" s="53"/>
      <c r="J50" s="216" t="s">
        <v>261</v>
      </c>
      <c r="K50" s="217">
        <v>0.67361111111111116</v>
      </c>
      <c r="M50" s="90">
        <v>27</v>
      </c>
      <c r="N50" s="75" t="s">
        <v>73</v>
      </c>
      <c r="O50" s="90">
        <v>37</v>
      </c>
      <c r="P50" s="11" t="str">
        <f t="shared" si="24"/>
        <v>Dog</v>
      </c>
      <c r="Q50" s="11" t="str">
        <f t="shared" si="25"/>
        <v>Under</v>
      </c>
      <c r="R50" s="11" t="str">
        <f t="shared" si="31"/>
        <v>no</v>
      </c>
      <c r="S50" s="11" t="str">
        <f t="shared" si="28"/>
        <v>no</v>
      </c>
      <c r="T50" s="11" t="str">
        <f t="shared" si="29"/>
        <v>no</v>
      </c>
      <c r="U50" s="17" t="str">
        <f t="shared" si="26"/>
        <v/>
      </c>
      <c r="V50" s="81" t="str">
        <f t="shared" si="27"/>
        <v/>
      </c>
      <c r="W50" s="82" t="str">
        <f t="shared" si="27"/>
        <v/>
      </c>
      <c r="X50" s="82" t="str">
        <f t="shared" si="27"/>
        <v/>
      </c>
      <c r="Y50" s="82" t="str">
        <f t="shared" si="27"/>
        <v/>
      </c>
      <c r="Z50" s="83" t="str">
        <f t="shared" si="27"/>
        <v/>
      </c>
      <c r="AA50" s="81" t="str">
        <f t="shared" si="30"/>
        <v/>
      </c>
      <c r="AB50" s="82" t="str">
        <f t="shared" si="30"/>
        <v/>
      </c>
      <c r="AC50" s="82" t="str">
        <f t="shared" si="30"/>
        <v/>
      </c>
      <c r="AD50" s="82" t="str">
        <f t="shared" si="30"/>
        <v/>
      </c>
      <c r="AE50" s="83" t="str">
        <f t="shared" si="30"/>
        <v/>
      </c>
    </row>
    <row r="51" spans="2:31" ht="16.5" customHeight="1" x14ac:dyDescent="0.3">
      <c r="B51" s="144">
        <v>2</v>
      </c>
      <c r="C51" s="152" t="s">
        <v>0</v>
      </c>
      <c r="D51" s="60"/>
      <c r="E51" s="276">
        <v>11.5</v>
      </c>
      <c r="F51" s="272">
        <v>75</v>
      </c>
      <c r="G51" s="225">
        <f t="shared" si="23"/>
        <v>15</v>
      </c>
      <c r="H51" s="152" t="s">
        <v>18</v>
      </c>
      <c r="I51" s="61"/>
      <c r="J51" s="125" t="s">
        <v>259</v>
      </c>
      <c r="K51" s="127">
        <v>0.67361111111111116</v>
      </c>
      <c r="M51" s="90">
        <v>42</v>
      </c>
      <c r="N51" s="75" t="s">
        <v>73</v>
      </c>
      <c r="O51" s="90">
        <v>35</v>
      </c>
      <c r="P51" s="11" t="str">
        <f t="shared" si="24"/>
        <v>Dog</v>
      </c>
      <c r="Q51" s="11" t="str">
        <f t="shared" si="25"/>
        <v>Over</v>
      </c>
      <c r="R51" s="11" t="str">
        <f t="shared" si="31"/>
        <v>yes</v>
      </c>
      <c r="S51" s="11" t="str">
        <f t="shared" si="28"/>
        <v/>
      </c>
      <c r="T51" s="11" t="str">
        <f t="shared" si="29"/>
        <v>no</v>
      </c>
      <c r="U51" s="17" t="str">
        <f t="shared" si="26"/>
        <v>Dog</v>
      </c>
      <c r="V51" s="81" t="str">
        <f t="shared" si="27"/>
        <v/>
      </c>
      <c r="W51" s="82" t="str">
        <f t="shared" si="27"/>
        <v/>
      </c>
      <c r="X51" s="82" t="str">
        <f t="shared" si="27"/>
        <v/>
      </c>
      <c r="Y51" s="82" t="str">
        <f t="shared" si="27"/>
        <v>Dog</v>
      </c>
      <c r="Z51" s="83" t="str">
        <f t="shared" si="27"/>
        <v/>
      </c>
      <c r="AA51" s="81" t="str">
        <f t="shared" si="30"/>
        <v/>
      </c>
      <c r="AB51" s="82" t="str">
        <f t="shared" si="30"/>
        <v/>
      </c>
      <c r="AC51" s="82" t="str">
        <f t="shared" si="30"/>
        <v/>
      </c>
      <c r="AD51" s="82" t="str">
        <f t="shared" si="30"/>
        <v>Fav</v>
      </c>
      <c r="AE51" s="83" t="str">
        <f t="shared" si="30"/>
        <v/>
      </c>
    </row>
    <row r="52" spans="2:31" ht="16.5" customHeight="1" x14ac:dyDescent="0.3">
      <c r="B52" s="223">
        <v>4</v>
      </c>
      <c r="C52" s="221" t="s">
        <v>256</v>
      </c>
      <c r="D52" s="46"/>
      <c r="E52" s="268">
        <v>5</v>
      </c>
      <c r="F52" s="269">
        <v>51</v>
      </c>
      <c r="G52" s="226">
        <f t="shared" si="23"/>
        <v>13</v>
      </c>
      <c r="H52" s="221" t="s">
        <v>257</v>
      </c>
      <c r="I52" s="53"/>
      <c r="J52" s="216" t="s">
        <v>260</v>
      </c>
      <c r="K52" s="217">
        <v>0.68055555555555547</v>
      </c>
      <c r="M52" s="90">
        <v>29</v>
      </c>
      <c r="N52" s="75" t="s">
        <v>73</v>
      </c>
      <c r="O52" s="90">
        <v>29</v>
      </c>
      <c r="P52" s="11" t="str">
        <f t="shared" si="24"/>
        <v>Dog</v>
      </c>
      <c r="Q52" s="11" t="str">
        <f t="shared" si="25"/>
        <v>Over</v>
      </c>
      <c r="R52" s="11" t="str">
        <f t="shared" si="31"/>
        <v>no</v>
      </c>
      <c r="S52" s="11" t="str">
        <f t="shared" si="28"/>
        <v/>
      </c>
      <c r="T52" s="11" t="str">
        <f t="shared" si="29"/>
        <v>no</v>
      </c>
      <c r="U52" s="17" t="str">
        <f t="shared" si="26"/>
        <v>Dog</v>
      </c>
      <c r="V52" s="81" t="str">
        <f t="shared" si="27"/>
        <v/>
      </c>
      <c r="W52" s="82" t="str">
        <f t="shared" si="27"/>
        <v>Dog</v>
      </c>
      <c r="X52" s="82" t="str">
        <f t="shared" si="27"/>
        <v/>
      </c>
      <c r="Y52" s="82" t="str">
        <f t="shared" si="27"/>
        <v/>
      </c>
      <c r="Z52" s="83" t="str">
        <f t="shared" si="27"/>
        <v/>
      </c>
      <c r="AA52" s="81" t="str">
        <f t="shared" si="30"/>
        <v/>
      </c>
      <c r="AB52" s="82" t="str">
        <f t="shared" si="30"/>
        <v>Push</v>
      </c>
      <c r="AC52" s="82" t="str">
        <f t="shared" si="30"/>
        <v/>
      </c>
      <c r="AD52" s="82" t="str">
        <f t="shared" si="30"/>
        <v/>
      </c>
      <c r="AE52" s="83" t="str">
        <f t="shared" si="30"/>
        <v/>
      </c>
    </row>
    <row r="53" spans="2:31" ht="16.5" customHeight="1" x14ac:dyDescent="0.3">
      <c r="B53" s="144">
        <v>9</v>
      </c>
      <c r="C53" s="152" t="s">
        <v>138</v>
      </c>
      <c r="D53" s="60"/>
      <c r="E53" s="276">
        <v>0.5</v>
      </c>
      <c r="F53" s="272">
        <v>58.5</v>
      </c>
      <c r="G53" s="225">
        <f t="shared" si="23"/>
        <v>8</v>
      </c>
      <c r="H53" s="152" t="s">
        <v>82</v>
      </c>
      <c r="I53" s="61"/>
      <c r="J53" s="125" t="s">
        <v>263</v>
      </c>
      <c r="K53" s="127">
        <v>0.68402777777777779</v>
      </c>
      <c r="M53" s="90">
        <v>29</v>
      </c>
      <c r="N53" s="75" t="s">
        <v>73</v>
      </c>
      <c r="O53" s="90">
        <v>29</v>
      </c>
      <c r="P53" s="11" t="str">
        <f t="shared" si="24"/>
        <v>Dog</v>
      </c>
      <c r="Q53" s="11" t="str">
        <f t="shared" si="25"/>
        <v>Under</v>
      </c>
      <c r="R53" s="11" t="str">
        <f t="shared" si="31"/>
        <v>no</v>
      </c>
      <c r="S53" s="11" t="str">
        <f t="shared" si="28"/>
        <v>no</v>
      </c>
      <c r="T53" s="11" t="str">
        <f t="shared" si="29"/>
        <v>yes</v>
      </c>
      <c r="U53" s="17" t="str">
        <f t="shared" si="26"/>
        <v/>
      </c>
      <c r="V53" s="81" t="str">
        <f t="shared" si="27"/>
        <v/>
      </c>
      <c r="W53" s="82" t="str">
        <f t="shared" si="27"/>
        <v/>
      </c>
      <c r="X53" s="82" t="str">
        <f t="shared" si="27"/>
        <v/>
      </c>
      <c r="Y53" s="82" t="str">
        <f t="shared" si="27"/>
        <v/>
      </c>
      <c r="Z53" s="83" t="str">
        <f t="shared" si="27"/>
        <v/>
      </c>
      <c r="AA53" s="81" t="str">
        <f t="shared" si="30"/>
        <v/>
      </c>
      <c r="AB53" s="82" t="str">
        <f t="shared" si="30"/>
        <v/>
      </c>
      <c r="AC53" s="82" t="str">
        <f t="shared" si="30"/>
        <v/>
      </c>
      <c r="AD53" s="82" t="str">
        <f t="shared" si="30"/>
        <v/>
      </c>
      <c r="AE53" s="83" t="str">
        <f t="shared" si="30"/>
        <v/>
      </c>
    </row>
    <row r="54" spans="2:31" ht="16.5" customHeight="1" x14ac:dyDescent="0.3">
      <c r="B54" s="223">
        <v>5</v>
      </c>
      <c r="C54" s="221" t="s">
        <v>13</v>
      </c>
      <c r="D54" s="46"/>
      <c r="E54" s="268">
        <v>3.5</v>
      </c>
      <c r="F54" s="269">
        <v>66.5</v>
      </c>
      <c r="G54" s="226">
        <f t="shared" si="23"/>
        <v>12</v>
      </c>
      <c r="H54" s="221" t="s">
        <v>135</v>
      </c>
      <c r="I54" s="53"/>
      <c r="J54" s="216" t="s">
        <v>260</v>
      </c>
      <c r="K54" s="217">
        <v>0.77777777777777779</v>
      </c>
      <c r="M54" s="90">
        <v>33</v>
      </c>
      <c r="N54" s="75" t="s">
        <v>73</v>
      </c>
      <c r="O54" s="90">
        <v>21</v>
      </c>
      <c r="P54" s="11" t="str">
        <f t="shared" si="24"/>
        <v>Fav</v>
      </c>
      <c r="Q54" s="11" t="str">
        <f t="shared" si="25"/>
        <v>Under</v>
      </c>
      <c r="R54" s="11" t="str">
        <f t="shared" si="31"/>
        <v>no</v>
      </c>
      <c r="S54" s="11" t="str">
        <f t="shared" si="28"/>
        <v>no</v>
      </c>
      <c r="T54" s="11" t="str">
        <f t="shared" si="29"/>
        <v>no</v>
      </c>
      <c r="U54" s="17" t="str">
        <f t="shared" si="26"/>
        <v>Fav</v>
      </c>
      <c r="V54" s="81" t="str">
        <f t="shared" si="27"/>
        <v>Fav</v>
      </c>
      <c r="W54" s="82" t="str">
        <f t="shared" si="27"/>
        <v/>
      </c>
      <c r="X54" s="82" t="str">
        <f t="shared" si="27"/>
        <v/>
      </c>
      <c r="Y54" s="82" t="str">
        <f t="shared" si="27"/>
        <v/>
      </c>
      <c r="Z54" s="83" t="str">
        <f t="shared" si="27"/>
        <v/>
      </c>
      <c r="AA54" s="81" t="str">
        <f t="shared" si="30"/>
        <v>Fav</v>
      </c>
      <c r="AB54" s="82" t="str">
        <f t="shared" si="30"/>
        <v/>
      </c>
      <c r="AC54" s="82" t="str">
        <f t="shared" si="30"/>
        <v/>
      </c>
      <c r="AD54" s="82" t="str">
        <f t="shared" si="30"/>
        <v/>
      </c>
      <c r="AE54" s="83" t="str">
        <f t="shared" si="30"/>
        <v/>
      </c>
    </row>
    <row r="55" spans="2:31" ht="16.5" customHeight="1" x14ac:dyDescent="0.3">
      <c r="B55" s="144">
        <v>7</v>
      </c>
      <c r="C55" s="152" t="s">
        <v>88</v>
      </c>
      <c r="D55" s="60"/>
      <c r="E55" s="276">
        <v>1</v>
      </c>
      <c r="F55" s="272">
        <v>64.5</v>
      </c>
      <c r="G55" s="225">
        <f t="shared" si="23"/>
        <v>10</v>
      </c>
      <c r="H55" s="152" t="s">
        <v>48</v>
      </c>
      <c r="I55" s="61"/>
      <c r="J55" s="125" t="s">
        <v>259</v>
      </c>
      <c r="K55" s="127">
        <v>0.78472222222222221</v>
      </c>
      <c r="M55" s="90">
        <v>31</v>
      </c>
      <c r="N55" s="75" t="s">
        <v>73</v>
      </c>
      <c r="O55" s="90">
        <v>30</v>
      </c>
      <c r="P55" s="11" t="str">
        <f t="shared" si="24"/>
        <v>Push</v>
      </c>
      <c r="Q55" s="11" t="str">
        <f t="shared" si="25"/>
        <v>Under</v>
      </c>
      <c r="R55" s="11" t="str">
        <f t="shared" si="31"/>
        <v>yes</v>
      </c>
      <c r="S55" s="11" t="str">
        <f t="shared" si="28"/>
        <v>yes</v>
      </c>
      <c r="T55" s="11" t="str">
        <f t="shared" si="29"/>
        <v>yes</v>
      </c>
      <c r="U55" s="17" t="str">
        <f t="shared" si="26"/>
        <v/>
      </c>
      <c r="V55" s="81" t="str">
        <f t="shared" si="27"/>
        <v/>
      </c>
      <c r="W55" s="82" t="str">
        <f t="shared" si="27"/>
        <v/>
      </c>
      <c r="X55" s="82" t="str">
        <f t="shared" si="27"/>
        <v/>
      </c>
      <c r="Y55" s="82" t="str">
        <f t="shared" si="27"/>
        <v/>
      </c>
      <c r="Z55" s="83" t="str">
        <f t="shared" si="27"/>
        <v/>
      </c>
      <c r="AA55" s="81" t="str">
        <f t="shared" si="30"/>
        <v/>
      </c>
      <c r="AB55" s="82" t="str">
        <f t="shared" si="30"/>
        <v/>
      </c>
      <c r="AC55" s="82" t="str">
        <f t="shared" si="30"/>
        <v/>
      </c>
      <c r="AD55" s="82" t="str">
        <f t="shared" si="30"/>
        <v/>
      </c>
      <c r="AE55" s="83" t="str">
        <f t="shared" si="30"/>
        <v/>
      </c>
    </row>
    <row r="56" spans="2:31" ht="16.5" customHeight="1" x14ac:dyDescent="0.3">
      <c r="B56" s="223">
        <v>3</v>
      </c>
      <c r="C56" s="221" t="s">
        <v>8</v>
      </c>
      <c r="D56" s="46"/>
      <c r="E56" s="268">
        <v>6.5</v>
      </c>
      <c r="F56" s="269">
        <v>64</v>
      </c>
      <c r="G56" s="226">
        <f t="shared" si="23"/>
        <v>14</v>
      </c>
      <c r="H56" s="221" t="s">
        <v>262</v>
      </c>
      <c r="I56" s="53"/>
      <c r="J56" s="216" t="s">
        <v>261</v>
      </c>
      <c r="K56" s="217">
        <v>0.78472222222222221</v>
      </c>
      <c r="M56" s="90">
        <v>30</v>
      </c>
      <c r="N56" s="75" t="s">
        <v>73</v>
      </c>
      <c r="O56" s="90">
        <v>28</v>
      </c>
      <c r="P56" s="11" t="str">
        <f t="shared" si="24"/>
        <v>Dog</v>
      </c>
      <c r="Q56" s="11" t="str">
        <f t="shared" si="25"/>
        <v>Under</v>
      </c>
      <c r="R56" s="11" t="str">
        <f t="shared" si="31"/>
        <v>yes</v>
      </c>
      <c r="S56" s="11" t="str">
        <f t="shared" si="28"/>
        <v/>
      </c>
      <c r="T56" s="11" t="str">
        <f t="shared" si="29"/>
        <v>no</v>
      </c>
      <c r="U56" s="17" t="str">
        <f t="shared" si="26"/>
        <v>Dog</v>
      </c>
      <c r="V56" s="81" t="str">
        <f t="shared" si="27"/>
        <v/>
      </c>
      <c r="W56" s="82" t="str">
        <f t="shared" si="27"/>
        <v/>
      </c>
      <c r="X56" s="82" t="str">
        <f t="shared" si="27"/>
        <v>Dog</v>
      </c>
      <c r="Y56" s="82" t="str">
        <f t="shared" si="27"/>
        <v/>
      </c>
      <c r="Z56" s="83" t="str">
        <f t="shared" si="27"/>
        <v/>
      </c>
      <c r="AA56" s="81" t="str">
        <f t="shared" si="30"/>
        <v/>
      </c>
      <c r="AB56" s="82" t="str">
        <f t="shared" si="30"/>
        <v/>
      </c>
      <c r="AC56" s="82" t="str">
        <f t="shared" si="30"/>
        <v>Fav</v>
      </c>
      <c r="AD56" s="82" t="str">
        <f t="shared" si="30"/>
        <v/>
      </c>
      <c r="AE56" s="83" t="str">
        <f t="shared" si="30"/>
        <v/>
      </c>
    </row>
    <row r="57" spans="2:31" ht="16.5" customHeight="1" x14ac:dyDescent="0.3">
      <c r="B57" s="146">
        <v>1</v>
      </c>
      <c r="C57" s="154" t="s">
        <v>68</v>
      </c>
      <c r="D57" s="64"/>
      <c r="E57" s="277">
        <v>18</v>
      </c>
      <c r="F57" s="274">
        <v>58</v>
      </c>
      <c r="G57" s="227">
        <f t="shared" si="23"/>
        <v>16</v>
      </c>
      <c r="H57" s="154" t="s">
        <v>258</v>
      </c>
      <c r="I57" s="65"/>
      <c r="J57" s="126" t="s">
        <v>263</v>
      </c>
      <c r="K57" s="128">
        <v>0.79513888888888884</v>
      </c>
      <c r="M57" s="90">
        <v>40</v>
      </c>
      <c r="N57" s="75" t="s">
        <v>73</v>
      </c>
      <c r="O57" s="90">
        <v>16</v>
      </c>
      <c r="P57" s="11" t="str">
        <f t="shared" si="24"/>
        <v>Fav</v>
      </c>
      <c r="Q57" s="11" t="str">
        <f t="shared" si="25"/>
        <v>Under</v>
      </c>
      <c r="R57" s="11" t="str">
        <f t="shared" si="31"/>
        <v>no</v>
      </c>
      <c r="S57" s="11" t="str">
        <f t="shared" si="28"/>
        <v/>
      </c>
      <c r="T57" s="11" t="str">
        <f t="shared" si="29"/>
        <v>no</v>
      </c>
      <c r="U57" s="69" t="str">
        <f t="shared" si="26"/>
        <v>Fav</v>
      </c>
      <c r="V57" s="85" t="str">
        <f t="shared" si="27"/>
        <v/>
      </c>
      <c r="W57" s="86" t="str">
        <f t="shared" si="27"/>
        <v/>
      </c>
      <c r="X57" s="86" t="str">
        <f t="shared" si="27"/>
        <v/>
      </c>
      <c r="Y57" s="86" t="str">
        <f t="shared" si="27"/>
        <v/>
      </c>
      <c r="Z57" s="87" t="str">
        <f t="shared" si="27"/>
        <v>Fav</v>
      </c>
      <c r="AA57" s="85" t="str">
        <f t="shared" si="30"/>
        <v/>
      </c>
      <c r="AB57" s="86" t="str">
        <f t="shared" si="30"/>
        <v/>
      </c>
      <c r="AC57" s="86" t="str">
        <f t="shared" si="30"/>
        <v/>
      </c>
      <c r="AD57" s="86" t="str">
        <f t="shared" si="30"/>
        <v/>
      </c>
      <c r="AE57" s="87" t="str">
        <f t="shared" si="30"/>
        <v>Fav</v>
      </c>
    </row>
    <row r="58" spans="2:31" ht="25.5" x14ac:dyDescent="0.35">
      <c r="B58" s="460" t="s">
        <v>10</v>
      </c>
      <c r="C58" s="461"/>
      <c r="D58" s="461"/>
      <c r="E58" s="461"/>
      <c r="F58" s="461"/>
      <c r="G58" s="461"/>
      <c r="H58" s="461"/>
      <c r="I58" s="461"/>
      <c r="J58" s="461"/>
      <c r="K58" s="461"/>
      <c r="P58" s="201" t="str">
        <f>COUNTIF(P42:P57,"Fav")&amp;"-"&amp;COUNTIF(P42:P57,"Dog")&amp;"-"&amp;COUNTIF(P42:P57,"Push")</f>
        <v>8-7-1</v>
      </c>
      <c r="Q58" s="201" t="str">
        <f>COUNTIF(Q42:Q57,"Over")&amp;"-"&amp;COUNTIF(Q42:Q57,"Under")&amp;"-"&amp;COUNTIF(Q42:Q57,"Push")</f>
        <v>7-9-0</v>
      </c>
      <c r="R58" s="201" t="str">
        <f>COUNTIF(R42:R57,"yes")&amp;"-"&amp;COUNTIF(R42:R57,"no")</f>
        <v>3-13</v>
      </c>
      <c r="S58" s="201" t="str">
        <f>COUNTIF(S42:S57,"yes")&amp;"-"&amp;COUNTIF(S42:S57,"no")</f>
        <v>1-7</v>
      </c>
      <c r="T58" s="201" t="str">
        <f>COUNTIF(T42:T57,"yes")&amp;"-"&amp;COUNTIF(T42:T57,"no")</f>
        <v>3-13</v>
      </c>
      <c r="U58" s="201" t="str">
        <f>COUNTIF(U42:U57,"Fav")&amp;"-"&amp;COUNTIF(U42:U57,"Dog")&amp;"-"&amp;COUNTIF(U42:U57,"Push")</f>
        <v>6-4-0</v>
      </c>
      <c r="V58" s="201" t="str">
        <f>COUNTIF(V42:V57,"Fav")&amp;"-"&amp;COUNTIF(V42:V57,"Dog")&amp;"-"&amp;COUNTIF(V42:V57,"Push")</f>
        <v>2-0-0</v>
      </c>
      <c r="W58" s="201" t="str">
        <f t="shared" ref="W58:AE58" si="32">COUNTIF(W42:W57,"Fav")&amp;"-"&amp;COUNTIF(W42:W57,"Dog")&amp;"-"&amp;COUNTIF(W42:W57,"Push")</f>
        <v>1-1-0</v>
      </c>
      <c r="X58" s="201" t="str">
        <f t="shared" si="32"/>
        <v>1-2-0</v>
      </c>
      <c r="Y58" s="201" t="str">
        <f t="shared" si="32"/>
        <v>0-1-0</v>
      </c>
      <c r="Z58" s="201" t="str">
        <f t="shared" si="32"/>
        <v>2-0-0</v>
      </c>
      <c r="AA58" s="201" t="str">
        <f t="shared" si="32"/>
        <v>2-0-0</v>
      </c>
      <c r="AB58" s="201" t="str">
        <f t="shared" si="32"/>
        <v>1-0-1</v>
      </c>
      <c r="AC58" s="201" t="str">
        <f t="shared" si="32"/>
        <v>2-1-0</v>
      </c>
      <c r="AD58" s="201" t="str">
        <f t="shared" si="32"/>
        <v>1-0-0</v>
      </c>
      <c r="AE58" s="201" t="str">
        <f t="shared" si="32"/>
        <v>2-0-0</v>
      </c>
    </row>
    <row r="59" spans="2:31" ht="16.5" customHeight="1" x14ac:dyDescent="0.3">
      <c r="B59" s="222">
        <v>2</v>
      </c>
      <c r="C59" s="220" t="s">
        <v>132</v>
      </c>
      <c r="D59" s="45"/>
      <c r="E59" s="266">
        <v>11</v>
      </c>
      <c r="F59" s="267">
        <v>67</v>
      </c>
      <c r="G59" s="224">
        <f t="shared" ref="G59:G74" si="33">17-B59</f>
        <v>15</v>
      </c>
      <c r="H59" s="220" t="s">
        <v>271</v>
      </c>
      <c r="I59" s="52"/>
      <c r="J59" s="214" t="s">
        <v>278</v>
      </c>
      <c r="K59" s="215">
        <v>0.38541666666666669</v>
      </c>
      <c r="M59" s="90">
        <v>29</v>
      </c>
      <c r="N59" s="75" t="s">
        <v>73</v>
      </c>
      <c r="O59" s="90">
        <v>22</v>
      </c>
      <c r="P59" s="11" t="str">
        <f t="shared" ref="P59:P74" si="34">IF((M59-E59)&gt;O59,"Fav",IF(M59&lt;(O59+E59),"Dog","Push"))</f>
        <v>Dog</v>
      </c>
      <c r="Q59" s="11" t="str">
        <f t="shared" ref="Q59:Q74" si="35">IF((M59+O59)&gt;F59,"Over",IF((M59+O59)&lt;F59,"Under","Push"))</f>
        <v>Under</v>
      </c>
      <c r="R59" s="11" t="str">
        <f>IF(AND(M59&gt;O59,M59-O59&lt;=E59),"yes","no")</f>
        <v>yes</v>
      </c>
      <c r="S59" s="11" t="str">
        <f>IF(E59&lt;4,R59,"")</f>
        <v/>
      </c>
      <c r="T59" s="11" t="str">
        <f>IF(AND((M59-O59)&gt;=(E59-1),(M59-O59)&lt;=(E59+1)),"yes", "no")</f>
        <v>no</v>
      </c>
      <c r="U59" s="55" t="str">
        <f t="shared" ref="U59:U74" si="36">IF(B59&lt;6,P59,"")</f>
        <v>Dog</v>
      </c>
      <c r="V59" s="77" t="str">
        <f t="shared" ref="V59:Z74" si="37">IF($B59=V$3,$P59,"")</f>
        <v/>
      </c>
      <c r="W59" s="78" t="str">
        <f t="shared" si="37"/>
        <v/>
      </c>
      <c r="X59" s="78" t="str">
        <f t="shared" si="37"/>
        <v/>
      </c>
      <c r="Y59" s="78" t="str">
        <f t="shared" si="37"/>
        <v>Dog</v>
      </c>
      <c r="Z59" s="79" t="str">
        <f t="shared" si="37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/>
      </c>
      <c r="AD59" s="78" t="str">
        <f>IF($B59=AD$3,IF($M59=$O59,"Push",IF($M59&gt;$O59,"Fav","Dog")),"")</f>
        <v>Fav</v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10</v>
      </c>
      <c r="C60" s="152" t="s">
        <v>25</v>
      </c>
      <c r="D60" s="60"/>
      <c r="E60" s="276">
        <v>0</v>
      </c>
      <c r="F60" s="272">
        <v>65</v>
      </c>
      <c r="G60" s="225">
        <f t="shared" si="33"/>
        <v>7</v>
      </c>
      <c r="H60" s="152" t="s">
        <v>1</v>
      </c>
      <c r="I60" s="61"/>
      <c r="J60" s="125" t="s">
        <v>276</v>
      </c>
      <c r="K60" s="127">
        <v>0.3923611111111111</v>
      </c>
      <c r="M60" s="90">
        <v>36</v>
      </c>
      <c r="N60" s="75" t="s">
        <v>73</v>
      </c>
      <c r="O60" s="90">
        <v>41</v>
      </c>
      <c r="P60" s="11" t="str">
        <f t="shared" si="34"/>
        <v>Dog</v>
      </c>
      <c r="Q60" s="11" t="str">
        <f t="shared" si="35"/>
        <v>Over</v>
      </c>
      <c r="R60" s="11" t="str">
        <f>IF(AND(M60&gt;O60,M60-O60&lt;=E60),"yes","no")</f>
        <v>no</v>
      </c>
      <c r="S60" s="11" t="str">
        <f t="shared" ref="S60:S74" si="38">IF(E60&lt;4,R60,"")</f>
        <v>no</v>
      </c>
      <c r="T60" s="11" t="str">
        <f t="shared" ref="T60:T74" si="39">IF(AND((M60-O60)&gt;=(E60-1),(M60-O60)&lt;=(E60+1)),"yes", "no")</f>
        <v>no</v>
      </c>
      <c r="U60" s="17" t="str">
        <f t="shared" si="36"/>
        <v/>
      </c>
      <c r="V60" s="81" t="str">
        <f t="shared" si="37"/>
        <v/>
      </c>
      <c r="W60" s="82" t="str">
        <f t="shared" si="37"/>
        <v/>
      </c>
      <c r="X60" s="82" t="str">
        <f t="shared" si="37"/>
        <v/>
      </c>
      <c r="Y60" s="82" t="str">
        <f t="shared" si="37"/>
        <v/>
      </c>
      <c r="Z60" s="83" t="str">
        <f t="shared" si="37"/>
        <v/>
      </c>
      <c r="AA60" s="81" t="str">
        <f t="shared" ref="AA60:AE74" si="40">IF($B60=AA$3,IF($M60=$O60,"Push",IF($M60&gt;$O60,"Fav","Dog")),"")</f>
        <v/>
      </c>
      <c r="AB60" s="82" t="str">
        <f t="shared" si="40"/>
        <v/>
      </c>
      <c r="AC60" s="82" t="str">
        <f t="shared" si="40"/>
        <v/>
      </c>
      <c r="AD60" s="82" t="str">
        <f t="shared" si="40"/>
        <v/>
      </c>
      <c r="AE60" s="83" t="str">
        <f t="shared" si="40"/>
        <v/>
      </c>
    </row>
    <row r="61" spans="2:31" ht="16.5" customHeight="1" x14ac:dyDescent="0.3">
      <c r="B61" s="223">
        <v>5</v>
      </c>
      <c r="C61" s="221" t="s">
        <v>264</v>
      </c>
      <c r="D61" s="46"/>
      <c r="E61" s="268">
        <v>2</v>
      </c>
      <c r="F61" s="269">
        <v>65.5</v>
      </c>
      <c r="G61" s="226">
        <f t="shared" si="33"/>
        <v>12</v>
      </c>
      <c r="H61" s="221" t="s">
        <v>66</v>
      </c>
      <c r="I61" s="53"/>
      <c r="J61" s="216" t="s">
        <v>279</v>
      </c>
      <c r="K61" s="217">
        <v>0.39583333333333331</v>
      </c>
      <c r="M61" s="90">
        <v>38</v>
      </c>
      <c r="N61" s="75" t="s">
        <v>73</v>
      </c>
      <c r="O61" s="90">
        <v>47</v>
      </c>
      <c r="P61" s="11" t="str">
        <f t="shared" si="34"/>
        <v>Dog</v>
      </c>
      <c r="Q61" s="11" t="str">
        <f t="shared" si="35"/>
        <v>Over</v>
      </c>
      <c r="R61" s="11" t="str">
        <f t="shared" ref="R61:R74" si="41">IF(AND(M61&gt;O61,M61-O61&lt;=E61),"yes","no")</f>
        <v>no</v>
      </c>
      <c r="S61" s="11" t="str">
        <f t="shared" si="38"/>
        <v>no</v>
      </c>
      <c r="T61" s="11" t="str">
        <f t="shared" si="39"/>
        <v>no</v>
      </c>
      <c r="U61" s="17" t="str">
        <f t="shared" si="36"/>
        <v>Dog</v>
      </c>
      <c r="V61" s="81" t="str">
        <f t="shared" si="37"/>
        <v>Dog</v>
      </c>
      <c r="W61" s="82" t="str">
        <f t="shared" si="37"/>
        <v/>
      </c>
      <c r="X61" s="82" t="str">
        <f t="shared" si="37"/>
        <v/>
      </c>
      <c r="Y61" s="82" t="str">
        <f t="shared" si="37"/>
        <v/>
      </c>
      <c r="Z61" s="83" t="str">
        <f t="shared" si="37"/>
        <v/>
      </c>
      <c r="AA61" s="81" t="str">
        <f t="shared" si="40"/>
        <v>Dog</v>
      </c>
      <c r="AB61" s="82" t="str">
        <f t="shared" si="40"/>
        <v/>
      </c>
      <c r="AC61" s="82" t="str">
        <f t="shared" si="40"/>
        <v/>
      </c>
      <c r="AD61" s="82" t="str">
        <f t="shared" si="40"/>
        <v/>
      </c>
      <c r="AE61" s="83" t="str">
        <f t="shared" si="40"/>
        <v/>
      </c>
    </row>
    <row r="62" spans="2:31" ht="16.5" customHeight="1" x14ac:dyDescent="0.3">
      <c r="B62" s="144">
        <v>10</v>
      </c>
      <c r="C62" s="152" t="s">
        <v>270</v>
      </c>
      <c r="D62" s="60"/>
      <c r="E62" s="276">
        <v>0</v>
      </c>
      <c r="F62" s="272">
        <v>63.5</v>
      </c>
      <c r="G62" s="225">
        <f t="shared" si="33"/>
        <v>7</v>
      </c>
      <c r="H62" s="152" t="s">
        <v>56</v>
      </c>
      <c r="I62" s="61"/>
      <c r="J62" s="125" t="s">
        <v>277</v>
      </c>
      <c r="K62" s="127">
        <v>0.39583333333333331</v>
      </c>
      <c r="M62" s="90">
        <v>32</v>
      </c>
      <c r="N62" s="75" t="s">
        <v>73</v>
      </c>
      <c r="O62" s="90">
        <v>27</v>
      </c>
      <c r="P62" s="11" t="str">
        <f t="shared" si="34"/>
        <v>Fav</v>
      </c>
      <c r="Q62" s="11" t="str">
        <f t="shared" si="35"/>
        <v>Under</v>
      </c>
      <c r="R62" s="11" t="str">
        <f t="shared" si="41"/>
        <v>no</v>
      </c>
      <c r="S62" s="11" t="str">
        <f t="shared" si="38"/>
        <v>no</v>
      </c>
      <c r="T62" s="11" t="str">
        <f t="shared" si="39"/>
        <v>no</v>
      </c>
      <c r="U62" s="17" t="str">
        <f t="shared" si="36"/>
        <v/>
      </c>
      <c r="V62" s="81" t="str">
        <f t="shared" si="37"/>
        <v/>
      </c>
      <c r="W62" s="82" t="str">
        <f t="shared" si="37"/>
        <v/>
      </c>
      <c r="X62" s="82" t="str">
        <f t="shared" si="37"/>
        <v/>
      </c>
      <c r="Y62" s="82" t="str">
        <f t="shared" si="37"/>
        <v/>
      </c>
      <c r="Z62" s="83" t="str">
        <f t="shared" si="37"/>
        <v/>
      </c>
      <c r="AA62" s="81" t="str">
        <f t="shared" si="40"/>
        <v/>
      </c>
      <c r="AB62" s="82" t="str">
        <f t="shared" si="40"/>
        <v/>
      </c>
      <c r="AC62" s="82" t="str">
        <f t="shared" si="40"/>
        <v/>
      </c>
      <c r="AD62" s="82" t="str">
        <f t="shared" si="40"/>
        <v/>
      </c>
      <c r="AE62" s="83" t="str">
        <f t="shared" si="40"/>
        <v/>
      </c>
    </row>
    <row r="63" spans="2:31" ht="16.5" customHeight="1" x14ac:dyDescent="0.3">
      <c r="B63" s="223">
        <v>2</v>
      </c>
      <c r="C63" s="221" t="s">
        <v>16</v>
      </c>
      <c r="D63" s="46"/>
      <c r="E63" s="268">
        <v>9.5</v>
      </c>
      <c r="F63" s="269">
        <v>60.5</v>
      </c>
      <c r="G63" s="226">
        <f t="shared" si="33"/>
        <v>15</v>
      </c>
      <c r="H63" s="221" t="s">
        <v>266</v>
      </c>
      <c r="I63" s="53"/>
      <c r="J63" s="216" t="s">
        <v>276</v>
      </c>
      <c r="K63" s="217">
        <v>0.49652777777777773</v>
      </c>
      <c r="M63" s="90">
        <v>34</v>
      </c>
      <c r="N63" s="75" t="s">
        <v>73</v>
      </c>
      <c r="O63" s="90">
        <v>22</v>
      </c>
      <c r="P63" s="11" t="str">
        <f t="shared" si="34"/>
        <v>Fav</v>
      </c>
      <c r="Q63" s="11" t="str">
        <f t="shared" si="35"/>
        <v>Under</v>
      </c>
      <c r="R63" s="11" t="str">
        <f t="shared" si="41"/>
        <v>no</v>
      </c>
      <c r="S63" s="11" t="str">
        <f t="shared" si="38"/>
        <v/>
      </c>
      <c r="T63" s="11" t="str">
        <f t="shared" si="39"/>
        <v>no</v>
      </c>
      <c r="U63" s="17" t="str">
        <f t="shared" si="36"/>
        <v>Fav</v>
      </c>
      <c r="V63" s="81" t="str">
        <f t="shared" si="37"/>
        <v/>
      </c>
      <c r="W63" s="82" t="str">
        <f t="shared" si="37"/>
        <v/>
      </c>
      <c r="X63" s="82" t="str">
        <f t="shared" si="37"/>
        <v/>
      </c>
      <c r="Y63" s="82" t="str">
        <f t="shared" si="37"/>
        <v>Fav</v>
      </c>
      <c r="Z63" s="83" t="str">
        <f t="shared" si="37"/>
        <v/>
      </c>
      <c r="AA63" s="81" t="str">
        <f t="shared" si="40"/>
        <v/>
      </c>
      <c r="AB63" s="82" t="str">
        <f t="shared" si="40"/>
        <v/>
      </c>
      <c r="AC63" s="82" t="str">
        <f t="shared" si="40"/>
        <v/>
      </c>
      <c r="AD63" s="82" t="str">
        <f t="shared" si="40"/>
        <v>Fav</v>
      </c>
      <c r="AE63" s="83" t="str">
        <f t="shared" si="40"/>
        <v/>
      </c>
    </row>
    <row r="64" spans="2:31" ht="16.5" customHeight="1" x14ac:dyDescent="0.3">
      <c r="B64" s="144">
        <v>7</v>
      </c>
      <c r="C64" s="152" t="s">
        <v>38</v>
      </c>
      <c r="D64" s="60"/>
      <c r="E64" s="276">
        <v>2.5</v>
      </c>
      <c r="F64" s="272">
        <v>58</v>
      </c>
      <c r="G64" s="225">
        <f t="shared" si="33"/>
        <v>10</v>
      </c>
      <c r="H64" s="152" t="s">
        <v>272</v>
      </c>
      <c r="I64" s="61"/>
      <c r="J64" s="125" t="s">
        <v>278</v>
      </c>
      <c r="K64" s="127">
        <v>0.5</v>
      </c>
      <c r="M64" s="90">
        <v>47</v>
      </c>
      <c r="N64" s="75" t="s">
        <v>73</v>
      </c>
      <c r="O64" s="90">
        <v>30</v>
      </c>
      <c r="P64" s="11" t="str">
        <f t="shared" si="34"/>
        <v>Fav</v>
      </c>
      <c r="Q64" s="11" t="str">
        <f t="shared" si="35"/>
        <v>Over</v>
      </c>
      <c r="R64" s="11" t="str">
        <f t="shared" si="41"/>
        <v>no</v>
      </c>
      <c r="S64" s="11" t="str">
        <f t="shared" si="38"/>
        <v>no</v>
      </c>
      <c r="T64" s="11" t="str">
        <f t="shared" si="39"/>
        <v>no</v>
      </c>
      <c r="U64" s="17" t="str">
        <f t="shared" si="36"/>
        <v/>
      </c>
      <c r="V64" s="81" t="str">
        <f t="shared" si="37"/>
        <v/>
      </c>
      <c r="W64" s="82" t="str">
        <f t="shared" si="37"/>
        <v/>
      </c>
      <c r="X64" s="82" t="str">
        <f t="shared" si="37"/>
        <v/>
      </c>
      <c r="Y64" s="82" t="str">
        <f t="shared" si="37"/>
        <v/>
      </c>
      <c r="Z64" s="83" t="str">
        <f t="shared" si="37"/>
        <v/>
      </c>
      <c r="AA64" s="81" t="str">
        <f t="shared" si="40"/>
        <v/>
      </c>
      <c r="AB64" s="82" t="str">
        <f t="shared" si="40"/>
        <v/>
      </c>
      <c r="AC64" s="82" t="str">
        <f t="shared" si="40"/>
        <v/>
      </c>
      <c r="AD64" s="82" t="str">
        <f t="shared" si="40"/>
        <v/>
      </c>
      <c r="AE64" s="83" t="str">
        <f t="shared" si="40"/>
        <v/>
      </c>
    </row>
    <row r="65" spans="2:31" ht="16.5" customHeight="1" x14ac:dyDescent="0.3">
      <c r="B65" s="223">
        <v>2</v>
      </c>
      <c r="C65" s="221" t="s">
        <v>93</v>
      </c>
      <c r="D65" s="46"/>
      <c r="E65" s="268">
        <v>9</v>
      </c>
      <c r="F65" s="269">
        <v>66</v>
      </c>
      <c r="G65" s="226">
        <f t="shared" si="33"/>
        <v>15</v>
      </c>
      <c r="H65" s="221" t="s">
        <v>269</v>
      </c>
      <c r="I65" s="53"/>
      <c r="J65" s="216" t="s">
        <v>277</v>
      </c>
      <c r="K65" s="217">
        <v>0.50694444444444442</v>
      </c>
      <c r="M65" s="90">
        <v>39</v>
      </c>
      <c r="N65" s="75" t="s">
        <v>73</v>
      </c>
      <c r="O65" s="90">
        <v>24</v>
      </c>
      <c r="P65" s="11" t="str">
        <f t="shared" si="34"/>
        <v>Fav</v>
      </c>
      <c r="Q65" s="11" t="str">
        <f t="shared" si="35"/>
        <v>Under</v>
      </c>
      <c r="R65" s="11" t="str">
        <f t="shared" si="41"/>
        <v>no</v>
      </c>
      <c r="S65" s="11" t="str">
        <f t="shared" si="38"/>
        <v/>
      </c>
      <c r="T65" s="11" t="str">
        <f t="shared" si="39"/>
        <v>no</v>
      </c>
      <c r="U65" s="17" t="str">
        <f t="shared" si="36"/>
        <v>Fav</v>
      </c>
      <c r="V65" s="81" t="str">
        <f t="shared" si="37"/>
        <v/>
      </c>
      <c r="W65" s="82" t="str">
        <f t="shared" si="37"/>
        <v/>
      </c>
      <c r="X65" s="82" t="str">
        <f t="shared" si="37"/>
        <v/>
      </c>
      <c r="Y65" s="82" t="str">
        <f t="shared" si="37"/>
        <v>Fav</v>
      </c>
      <c r="Z65" s="83" t="str">
        <f t="shared" si="37"/>
        <v/>
      </c>
      <c r="AA65" s="81" t="str">
        <f t="shared" si="40"/>
        <v/>
      </c>
      <c r="AB65" s="82" t="str">
        <f t="shared" si="40"/>
        <v/>
      </c>
      <c r="AC65" s="82" t="str">
        <f t="shared" si="40"/>
        <v/>
      </c>
      <c r="AD65" s="82" t="str">
        <f t="shared" si="40"/>
        <v>Fav</v>
      </c>
      <c r="AE65" s="83" t="str">
        <f t="shared" si="40"/>
        <v/>
      </c>
    </row>
    <row r="66" spans="2:31" ht="16.5" customHeight="1" x14ac:dyDescent="0.3">
      <c r="B66" s="144">
        <v>4</v>
      </c>
      <c r="C66" s="152" t="s">
        <v>90</v>
      </c>
      <c r="D66" s="60"/>
      <c r="E66" s="276">
        <v>6.5</v>
      </c>
      <c r="F66" s="272">
        <v>61.5</v>
      </c>
      <c r="G66" s="225">
        <f t="shared" si="33"/>
        <v>13</v>
      </c>
      <c r="H66" s="152" t="s">
        <v>227</v>
      </c>
      <c r="I66" s="61"/>
      <c r="J66" s="125" t="s">
        <v>279</v>
      </c>
      <c r="K66" s="127">
        <v>0.52777777777777779</v>
      </c>
      <c r="M66" s="90">
        <v>29</v>
      </c>
      <c r="N66" s="75" t="s">
        <v>73</v>
      </c>
      <c r="O66" s="90">
        <v>34</v>
      </c>
      <c r="P66" s="11" t="str">
        <f t="shared" si="34"/>
        <v>Dog</v>
      </c>
      <c r="Q66" s="11" t="str">
        <f t="shared" si="35"/>
        <v>Over</v>
      </c>
      <c r="R66" s="11" t="str">
        <f t="shared" si="41"/>
        <v>no</v>
      </c>
      <c r="S66" s="11" t="str">
        <f t="shared" si="38"/>
        <v/>
      </c>
      <c r="T66" s="11" t="str">
        <f t="shared" si="39"/>
        <v>no</v>
      </c>
      <c r="U66" s="17" t="str">
        <f t="shared" si="36"/>
        <v>Dog</v>
      </c>
      <c r="V66" s="81" t="str">
        <f t="shared" si="37"/>
        <v/>
      </c>
      <c r="W66" s="82" t="str">
        <f t="shared" si="37"/>
        <v>Dog</v>
      </c>
      <c r="X66" s="82" t="str">
        <f t="shared" si="37"/>
        <v/>
      </c>
      <c r="Y66" s="82" t="str">
        <f t="shared" si="37"/>
        <v/>
      </c>
      <c r="Z66" s="83" t="str">
        <f t="shared" si="37"/>
        <v/>
      </c>
      <c r="AA66" s="81" t="str">
        <f t="shared" si="40"/>
        <v/>
      </c>
      <c r="AB66" s="82" t="str">
        <f t="shared" si="40"/>
        <v>Dog</v>
      </c>
      <c r="AC66" s="82" t="str">
        <f t="shared" si="40"/>
        <v/>
      </c>
      <c r="AD66" s="82" t="str">
        <f t="shared" si="40"/>
        <v/>
      </c>
      <c r="AE66" s="83" t="str">
        <f t="shared" si="40"/>
        <v/>
      </c>
    </row>
    <row r="67" spans="2:31" ht="16.5" customHeight="1" x14ac:dyDescent="0.3">
      <c r="B67" s="223">
        <v>6</v>
      </c>
      <c r="C67" s="221" t="s">
        <v>65</v>
      </c>
      <c r="D67" s="46"/>
      <c r="E67" s="268">
        <v>0.5</v>
      </c>
      <c r="F67" s="269">
        <v>59</v>
      </c>
      <c r="G67" s="226">
        <f t="shared" si="33"/>
        <v>11</v>
      </c>
      <c r="H67" s="221" t="s">
        <v>274</v>
      </c>
      <c r="I67" s="53"/>
      <c r="J67" s="216" t="s">
        <v>278</v>
      </c>
      <c r="K67" s="217">
        <v>0.67361111111111116</v>
      </c>
      <c r="M67" s="90">
        <v>34</v>
      </c>
      <c r="N67" s="75" t="s">
        <v>73</v>
      </c>
      <c r="O67" s="90">
        <v>22</v>
      </c>
      <c r="P67" s="11" t="str">
        <f t="shared" si="34"/>
        <v>Fav</v>
      </c>
      <c r="Q67" s="11" t="str">
        <f t="shared" si="35"/>
        <v>Under</v>
      </c>
      <c r="R67" s="11" t="str">
        <f t="shared" si="41"/>
        <v>no</v>
      </c>
      <c r="S67" s="11" t="str">
        <f t="shared" si="38"/>
        <v>no</v>
      </c>
      <c r="T67" s="11" t="str">
        <f t="shared" si="39"/>
        <v>no</v>
      </c>
      <c r="U67" s="17" t="str">
        <f t="shared" si="36"/>
        <v/>
      </c>
      <c r="V67" s="81" t="str">
        <f t="shared" si="37"/>
        <v/>
      </c>
      <c r="W67" s="82" t="str">
        <f t="shared" si="37"/>
        <v/>
      </c>
      <c r="X67" s="82" t="str">
        <f t="shared" si="37"/>
        <v/>
      </c>
      <c r="Y67" s="82" t="str">
        <f t="shared" si="37"/>
        <v/>
      </c>
      <c r="Z67" s="83" t="str">
        <f t="shared" si="37"/>
        <v/>
      </c>
      <c r="AA67" s="81" t="str">
        <f t="shared" si="40"/>
        <v/>
      </c>
      <c r="AB67" s="82" t="str">
        <f t="shared" si="40"/>
        <v/>
      </c>
      <c r="AC67" s="82" t="str">
        <f t="shared" si="40"/>
        <v/>
      </c>
      <c r="AD67" s="82" t="str">
        <f t="shared" si="40"/>
        <v/>
      </c>
      <c r="AE67" s="83" t="str">
        <f t="shared" si="40"/>
        <v/>
      </c>
    </row>
    <row r="68" spans="2:31" ht="16.5" customHeight="1" x14ac:dyDescent="0.3">
      <c r="B68" s="144">
        <v>1</v>
      </c>
      <c r="C68" s="152" t="s">
        <v>22</v>
      </c>
      <c r="D68" s="60"/>
      <c r="E68" s="276">
        <v>14.5</v>
      </c>
      <c r="F68" s="272">
        <v>72</v>
      </c>
      <c r="G68" s="225">
        <f t="shared" si="33"/>
        <v>16</v>
      </c>
      <c r="H68" s="152" t="s">
        <v>275</v>
      </c>
      <c r="I68" s="61"/>
      <c r="J68" s="125" t="s">
        <v>276</v>
      </c>
      <c r="K68" s="127">
        <v>0.67361111111111116</v>
      </c>
      <c r="M68" s="90">
        <v>60</v>
      </c>
      <c r="N68" s="75" t="s">
        <v>73</v>
      </c>
      <c r="O68" s="90">
        <v>41</v>
      </c>
      <c r="P68" s="11" t="str">
        <f t="shared" si="34"/>
        <v>Fav</v>
      </c>
      <c r="Q68" s="11" t="str">
        <f t="shared" si="35"/>
        <v>Over</v>
      </c>
      <c r="R68" s="11" t="str">
        <f t="shared" si="41"/>
        <v>no</v>
      </c>
      <c r="S68" s="11" t="str">
        <f t="shared" si="38"/>
        <v/>
      </c>
      <c r="T68" s="11" t="str">
        <f t="shared" si="39"/>
        <v>no</v>
      </c>
      <c r="U68" s="17" t="str">
        <f t="shared" si="36"/>
        <v>Fav</v>
      </c>
      <c r="V68" s="81" t="str">
        <f t="shared" si="37"/>
        <v/>
      </c>
      <c r="W68" s="82" t="str">
        <f t="shared" si="37"/>
        <v/>
      </c>
      <c r="X68" s="82" t="str">
        <f t="shared" si="37"/>
        <v/>
      </c>
      <c r="Y68" s="82" t="str">
        <f t="shared" si="37"/>
        <v/>
      </c>
      <c r="Z68" s="83" t="str">
        <f t="shared" si="37"/>
        <v>Fav</v>
      </c>
      <c r="AA68" s="81" t="str">
        <f t="shared" si="40"/>
        <v/>
      </c>
      <c r="AB68" s="82" t="str">
        <f t="shared" si="40"/>
        <v/>
      </c>
      <c r="AC68" s="82" t="str">
        <f t="shared" si="40"/>
        <v/>
      </c>
      <c r="AD68" s="82" t="str">
        <f t="shared" si="40"/>
        <v/>
      </c>
      <c r="AE68" s="83" t="str">
        <f t="shared" si="40"/>
        <v>Fav</v>
      </c>
    </row>
    <row r="69" spans="2:31" ht="16.5" customHeight="1" x14ac:dyDescent="0.3">
      <c r="B69" s="223">
        <v>4</v>
      </c>
      <c r="C69" s="221" t="s">
        <v>85</v>
      </c>
      <c r="D69" s="46"/>
      <c r="E69" s="268">
        <v>4</v>
      </c>
      <c r="F69" s="269">
        <v>72.5</v>
      </c>
      <c r="G69" s="226">
        <f t="shared" si="33"/>
        <v>13</v>
      </c>
      <c r="H69" s="221" t="s">
        <v>161</v>
      </c>
      <c r="I69" s="53"/>
      <c r="J69" s="216" t="s">
        <v>279</v>
      </c>
      <c r="K69" s="217">
        <v>0.68055555555555547</v>
      </c>
      <c r="M69" s="90">
        <v>34</v>
      </c>
      <c r="N69" s="75" t="s">
        <v>73</v>
      </c>
      <c r="O69" s="90">
        <v>46</v>
      </c>
      <c r="P69" s="11" t="str">
        <f t="shared" si="34"/>
        <v>Dog</v>
      </c>
      <c r="Q69" s="11" t="str">
        <f t="shared" si="35"/>
        <v>Over</v>
      </c>
      <c r="R69" s="11" t="str">
        <f t="shared" si="41"/>
        <v>no</v>
      </c>
      <c r="S69" s="11" t="str">
        <f t="shared" si="38"/>
        <v/>
      </c>
      <c r="T69" s="11" t="str">
        <f t="shared" si="39"/>
        <v>no</v>
      </c>
      <c r="U69" s="17" t="str">
        <f t="shared" si="36"/>
        <v>Dog</v>
      </c>
      <c r="V69" s="81" t="str">
        <f t="shared" si="37"/>
        <v/>
      </c>
      <c r="W69" s="82" t="str">
        <f t="shared" si="37"/>
        <v>Dog</v>
      </c>
      <c r="X69" s="82" t="str">
        <f t="shared" si="37"/>
        <v/>
      </c>
      <c r="Y69" s="82" t="str">
        <f t="shared" si="37"/>
        <v/>
      </c>
      <c r="Z69" s="83" t="str">
        <f t="shared" si="37"/>
        <v/>
      </c>
      <c r="AA69" s="81" t="str">
        <f t="shared" si="40"/>
        <v/>
      </c>
      <c r="AB69" s="82" t="str">
        <f t="shared" si="40"/>
        <v>Dog</v>
      </c>
      <c r="AC69" s="82" t="str">
        <f t="shared" si="40"/>
        <v/>
      </c>
      <c r="AD69" s="82" t="str">
        <f t="shared" si="40"/>
        <v/>
      </c>
      <c r="AE69" s="83" t="str">
        <f t="shared" si="40"/>
        <v/>
      </c>
    </row>
    <row r="70" spans="2:31" ht="16.5" customHeight="1" x14ac:dyDescent="0.3">
      <c r="B70" s="144">
        <v>8</v>
      </c>
      <c r="C70" s="152" t="s">
        <v>268</v>
      </c>
      <c r="D70" s="60"/>
      <c r="E70" s="276">
        <v>1.5</v>
      </c>
      <c r="F70" s="272">
        <v>66</v>
      </c>
      <c r="G70" s="225">
        <f t="shared" si="33"/>
        <v>9</v>
      </c>
      <c r="H70" s="152" t="s">
        <v>47</v>
      </c>
      <c r="I70" s="61"/>
      <c r="J70" s="125" t="s">
        <v>277</v>
      </c>
      <c r="K70" s="127">
        <v>0.68402777777777779</v>
      </c>
      <c r="M70" s="90">
        <v>28</v>
      </c>
      <c r="N70" s="75" t="s">
        <v>73</v>
      </c>
      <c r="O70" s="90">
        <v>38</v>
      </c>
      <c r="P70" s="11" t="str">
        <f t="shared" si="34"/>
        <v>Dog</v>
      </c>
      <c r="Q70" s="11" t="str">
        <f t="shared" si="35"/>
        <v>Push</v>
      </c>
      <c r="R70" s="11" t="str">
        <f t="shared" si="41"/>
        <v>no</v>
      </c>
      <c r="S70" s="11" t="str">
        <f t="shared" si="38"/>
        <v>no</v>
      </c>
      <c r="T70" s="11" t="str">
        <f t="shared" si="39"/>
        <v>no</v>
      </c>
      <c r="U70" s="17" t="str">
        <f t="shared" si="36"/>
        <v/>
      </c>
      <c r="V70" s="81" t="str">
        <f t="shared" si="37"/>
        <v/>
      </c>
      <c r="W70" s="82" t="str">
        <f t="shared" si="37"/>
        <v/>
      </c>
      <c r="X70" s="82" t="str">
        <f t="shared" si="37"/>
        <v/>
      </c>
      <c r="Y70" s="82" t="str">
        <f t="shared" si="37"/>
        <v/>
      </c>
      <c r="Z70" s="83" t="str">
        <f t="shared" si="37"/>
        <v/>
      </c>
      <c r="AA70" s="81" t="str">
        <f t="shared" si="40"/>
        <v/>
      </c>
      <c r="AB70" s="82" t="str">
        <f t="shared" si="40"/>
        <v/>
      </c>
      <c r="AC70" s="82" t="str">
        <f t="shared" si="40"/>
        <v/>
      </c>
      <c r="AD70" s="82" t="str">
        <f t="shared" si="40"/>
        <v/>
      </c>
      <c r="AE70" s="83" t="str">
        <f t="shared" si="40"/>
        <v/>
      </c>
    </row>
    <row r="71" spans="2:31" ht="16.5" customHeight="1" x14ac:dyDescent="0.3">
      <c r="B71" s="223">
        <v>8</v>
      </c>
      <c r="C71" s="221" t="s">
        <v>32</v>
      </c>
      <c r="D71" s="46"/>
      <c r="E71" s="268">
        <v>1</v>
      </c>
      <c r="F71" s="269">
        <v>65.5</v>
      </c>
      <c r="G71" s="226">
        <f t="shared" si="33"/>
        <v>9</v>
      </c>
      <c r="H71" s="221" t="s">
        <v>265</v>
      </c>
      <c r="I71" s="53"/>
      <c r="J71" s="216" t="s">
        <v>276</v>
      </c>
      <c r="K71" s="217">
        <v>0.77777777777777779</v>
      </c>
      <c r="M71" s="90">
        <v>30</v>
      </c>
      <c r="N71" s="75" t="s">
        <v>73</v>
      </c>
      <c r="O71" s="90">
        <v>37</v>
      </c>
      <c r="P71" s="11" t="str">
        <f t="shared" si="34"/>
        <v>Dog</v>
      </c>
      <c r="Q71" s="11" t="str">
        <f t="shared" si="35"/>
        <v>Over</v>
      </c>
      <c r="R71" s="11" t="str">
        <f t="shared" si="41"/>
        <v>no</v>
      </c>
      <c r="S71" s="11" t="str">
        <f t="shared" si="38"/>
        <v>no</v>
      </c>
      <c r="T71" s="11" t="str">
        <f t="shared" si="39"/>
        <v>no</v>
      </c>
      <c r="U71" s="17" t="str">
        <f t="shared" si="36"/>
        <v/>
      </c>
      <c r="V71" s="81" t="str">
        <f t="shared" si="37"/>
        <v/>
      </c>
      <c r="W71" s="82" t="str">
        <f t="shared" si="37"/>
        <v/>
      </c>
      <c r="X71" s="82" t="str">
        <f t="shared" si="37"/>
        <v/>
      </c>
      <c r="Y71" s="82" t="str">
        <f t="shared" si="37"/>
        <v/>
      </c>
      <c r="Z71" s="83" t="str">
        <f t="shared" si="37"/>
        <v/>
      </c>
      <c r="AA71" s="81" t="str">
        <f t="shared" si="40"/>
        <v/>
      </c>
      <c r="AB71" s="82" t="str">
        <f t="shared" si="40"/>
        <v/>
      </c>
      <c r="AC71" s="82" t="str">
        <f t="shared" si="40"/>
        <v/>
      </c>
      <c r="AD71" s="82" t="str">
        <f t="shared" si="40"/>
        <v/>
      </c>
      <c r="AE71" s="83" t="str">
        <f t="shared" si="40"/>
        <v/>
      </c>
    </row>
    <row r="72" spans="2:31" ht="16.5" customHeight="1" x14ac:dyDescent="0.3">
      <c r="B72" s="144">
        <v>3</v>
      </c>
      <c r="C72" s="152" t="s">
        <v>9</v>
      </c>
      <c r="D72" s="60"/>
      <c r="E72" s="276">
        <v>7.5</v>
      </c>
      <c r="F72" s="272">
        <v>68.5</v>
      </c>
      <c r="G72" s="225">
        <f t="shared" si="33"/>
        <v>14</v>
      </c>
      <c r="H72" s="152" t="s">
        <v>273</v>
      </c>
      <c r="I72" s="61"/>
      <c r="J72" s="125" t="s">
        <v>278</v>
      </c>
      <c r="K72" s="127">
        <v>0.78125</v>
      </c>
      <c r="M72" s="90">
        <v>44</v>
      </c>
      <c r="N72" s="75" t="s">
        <v>73</v>
      </c>
      <c r="O72" s="90">
        <v>31</v>
      </c>
      <c r="P72" s="11" t="str">
        <f t="shared" si="34"/>
        <v>Fav</v>
      </c>
      <c r="Q72" s="11" t="str">
        <f t="shared" si="35"/>
        <v>Over</v>
      </c>
      <c r="R72" s="11" t="str">
        <f t="shared" si="41"/>
        <v>no</v>
      </c>
      <c r="S72" s="11" t="str">
        <f t="shared" si="38"/>
        <v/>
      </c>
      <c r="T72" s="11" t="str">
        <f t="shared" si="39"/>
        <v>no</v>
      </c>
      <c r="U72" s="17" t="str">
        <f t="shared" si="36"/>
        <v>Fav</v>
      </c>
      <c r="V72" s="81" t="str">
        <f t="shared" si="37"/>
        <v/>
      </c>
      <c r="W72" s="82" t="str">
        <f t="shared" si="37"/>
        <v/>
      </c>
      <c r="X72" s="82" t="str">
        <f t="shared" si="37"/>
        <v>Fav</v>
      </c>
      <c r="Y72" s="82" t="str">
        <f t="shared" si="37"/>
        <v/>
      </c>
      <c r="Z72" s="83" t="str">
        <f t="shared" si="37"/>
        <v/>
      </c>
      <c r="AA72" s="81" t="str">
        <f t="shared" si="40"/>
        <v/>
      </c>
      <c r="AB72" s="82" t="str">
        <f t="shared" si="40"/>
        <v/>
      </c>
      <c r="AC72" s="82" t="str">
        <f t="shared" si="40"/>
        <v>Fav</v>
      </c>
      <c r="AD72" s="82" t="str">
        <f t="shared" si="40"/>
        <v/>
      </c>
      <c r="AE72" s="83" t="str">
        <f t="shared" si="40"/>
        <v/>
      </c>
    </row>
    <row r="73" spans="2:31" ht="16.5" customHeight="1" x14ac:dyDescent="0.3">
      <c r="B73" s="223">
        <v>5</v>
      </c>
      <c r="C73" s="221" t="s">
        <v>115</v>
      </c>
      <c r="D73" s="46"/>
      <c r="E73" s="268">
        <v>3</v>
      </c>
      <c r="F73" s="269">
        <v>67</v>
      </c>
      <c r="G73" s="226">
        <f t="shared" si="33"/>
        <v>12</v>
      </c>
      <c r="H73" s="221" t="s">
        <v>63</v>
      </c>
      <c r="I73" s="53"/>
      <c r="J73" s="216" t="s">
        <v>279</v>
      </c>
      <c r="K73" s="217">
        <v>0.78819444444444453</v>
      </c>
      <c r="M73" s="90">
        <v>39</v>
      </c>
      <c r="N73" s="75" t="s">
        <v>73</v>
      </c>
      <c r="O73" s="90">
        <v>27</v>
      </c>
      <c r="P73" s="11" t="str">
        <f t="shared" si="34"/>
        <v>Fav</v>
      </c>
      <c r="Q73" s="11" t="str">
        <f t="shared" si="35"/>
        <v>Under</v>
      </c>
      <c r="R73" s="11" t="str">
        <f t="shared" si="41"/>
        <v>no</v>
      </c>
      <c r="S73" s="11" t="str">
        <f t="shared" si="38"/>
        <v>no</v>
      </c>
      <c r="T73" s="11" t="str">
        <f t="shared" si="39"/>
        <v>no</v>
      </c>
      <c r="U73" s="17" t="str">
        <f t="shared" si="36"/>
        <v>Fav</v>
      </c>
      <c r="V73" s="81" t="str">
        <f t="shared" si="37"/>
        <v>Fav</v>
      </c>
      <c r="W73" s="82" t="str">
        <f t="shared" si="37"/>
        <v/>
      </c>
      <c r="X73" s="82" t="str">
        <f t="shared" si="37"/>
        <v/>
      </c>
      <c r="Y73" s="82" t="str">
        <f t="shared" si="37"/>
        <v/>
      </c>
      <c r="Z73" s="83" t="str">
        <f t="shared" si="37"/>
        <v/>
      </c>
      <c r="AA73" s="81" t="str">
        <f t="shared" si="40"/>
        <v>Fav</v>
      </c>
      <c r="AB73" s="82" t="str">
        <f t="shared" si="40"/>
        <v/>
      </c>
      <c r="AC73" s="82" t="str">
        <f t="shared" si="40"/>
        <v/>
      </c>
      <c r="AD73" s="82" t="str">
        <f t="shared" si="40"/>
        <v/>
      </c>
      <c r="AE73" s="83" t="str">
        <f t="shared" si="40"/>
        <v/>
      </c>
    </row>
    <row r="74" spans="2:31" ht="16.5" customHeight="1" x14ac:dyDescent="0.3">
      <c r="B74" s="146">
        <v>1</v>
      </c>
      <c r="C74" s="154" t="s">
        <v>21</v>
      </c>
      <c r="D74" s="64"/>
      <c r="E74" s="277">
        <v>14.5</v>
      </c>
      <c r="F74" s="274">
        <v>66.5</v>
      </c>
      <c r="G74" s="227">
        <f t="shared" si="33"/>
        <v>16</v>
      </c>
      <c r="H74" s="154" t="s">
        <v>267</v>
      </c>
      <c r="I74" s="65"/>
      <c r="J74" s="126" t="s">
        <v>277</v>
      </c>
      <c r="K74" s="128">
        <v>0.79861111111111116</v>
      </c>
      <c r="M74" s="90">
        <v>45</v>
      </c>
      <c r="N74" s="75" t="s">
        <v>73</v>
      </c>
      <c r="O74" s="90">
        <v>31</v>
      </c>
      <c r="P74" s="11" t="str">
        <f t="shared" si="34"/>
        <v>Dog</v>
      </c>
      <c r="Q74" s="11" t="str">
        <f t="shared" si="35"/>
        <v>Over</v>
      </c>
      <c r="R74" s="11" t="str">
        <f t="shared" si="41"/>
        <v>yes</v>
      </c>
      <c r="S74" s="11" t="str">
        <f t="shared" si="38"/>
        <v/>
      </c>
      <c r="T74" s="11" t="str">
        <f t="shared" si="39"/>
        <v>yes</v>
      </c>
      <c r="U74" s="69" t="str">
        <f t="shared" si="36"/>
        <v>Dog</v>
      </c>
      <c r="V74" s="85" t="str">
        <f t="shared" si="37"/>
        <v/>
      </c>
      <c r="W74" s="86" t="str">
        <f t="shared" si="37"/>
        <v/>
      </c>
      <c r="X74" s="86" t="str">
        <f t="shared" si="37"/>
        <v/>
      </c>
      <c r="Y74" s="86" t="str">
        <f t="shared" si="37"/>
        <v/>
      </c>
      <c r="Z74" s="87" t="str">
        <f t="shared" si="37"/>
        <v>Dog</v>
      </c>
      <c r="AA74" s="85" t="str">
        <f t="shared" si="40"/>
        <v/>
      </c>
      <c r="AB74" s="86" t="str">
        <f t="shared" si="40"/>
        <v/>
      </c>
      <c r="AC74" s="86" t="str">
        <f t="shared" si="40"/>
        <v/>
      </c>
      <c r="AD74" s="86" t="str">
        <f t="shared" si="40"/>
        <v/>
      </c>
      <c r="AE74" s="87" t="str">
        <f t="shared" si="40"/>
        <v>Fav</v>
      </c>
    </row>
    <row r="75" spans="2:31" x14ac:dyDescent="0.25">
      <c r="P75" s="201" t="str">
        <f>COUNTIF(P59:P74,"Fav")&amp;"-"&amp;COUNTIF(P59:P74,"Dog")&amp;"-"&amp;COUNTIF(P59:P74,"Push")</f>
        <v>8-8-0</v>
      </c>
      <c r="Q75" s="201" t="str">
        <f>COUNTIF(Q59:Q74,"Over")&amp;"-"&amp;COUNTIF(Q59:Q74,"Under")&amp;"-"&amp;COUNTIF(Q59:Q74,"Push")</f>
        <v>9-6-1</v>
      </c>
      <c r="R75" s="201" t="str">
        <f>COUNTIF(R59:R74,"yes")&amp;"-"&amp;COUNTIF(R59:R74,"no")</f>
        <v>2-14</v>
      </c>
      <c r="S75" s="201" t="str">
        <f>COUNTIF(S59:S74,"yes")&amp;"-"&amp;COUNTIF(S59:S74,"no")</f>
        <v>0-8</v>
      </c>
      <c r="T75" s="201" t="str">
        <f>COUNTIF(T59:T74,"yes")&amp;"-"&amp;COUNTIF(T59:T74,"no")</f>
        <v>1-15</v>
      </c>
      <c r="U75" s="201" t="str">
        <f>COUNTIF(U59:U74,"Fav")&amp;"-"&amp;COUNTIF(U59:U74,"Dog")&amp;"-"&amp;COUNTIF(U59:U74,"Push")</f>
        <v>5-5-0</v>
      </c>
      <c r="V75" s="201" t="str">
        <f>COUNTIF(V59:V74,"Fav")&amp;"-"&amp;COUNTIF(V59:V74,"Dog")&amp;"-"&amp;COUNTIF(V59:V74,"Push")</f>
        <v>1-1-0</v>
      </c>
      <c r="W75" s="201" t="str">
        <f t="shared" ref="W75:AE75" si="42">COUNTIF(W59:W74,"Fav")&amp;"-"&amp;COUNTIF(W59:W74,"Dog")&amp;"-"&amp;COUNTIF(W59:W74,"Push")</f>
        <v>0-2-0</v>
      </c>
      <c r="X75" s="201" t="str">
        <f t="shared" si="42"/>
        <v>1-0-0</v>
      </c>
      <c r="Y75" s="201" t="str">
        <f t="shared" si="42"/>
        <v>2-1-0</v>
      </c>
      <c r="Z75" s="201" t="str">
        <f t="shared" si="42"/>
        <v>1-1-0</v>
      </c>
      <c r="AA75" s="201" t="str">
        <f t="shared" si="42"/>
        <v>1-1-0</v>
      </c>
      <c r="AB75" s="201" t="str">
        <f t="shared" si="42"/>
        <v>0-2-0</v>
      </c>
      <c r="AC75" s="201" t="str">
        <f t="shared" si="42"/>
        <v>1-0-0</v>
      </c>
      <c r="AD75" s="201" t="str">
        <f t="shared" si="42"/>
        <v>3-0-0</v>
      </c>
      <c r="AE75" s="201" t="str">
        <f t="shared" si="42"/>
        <v>2-0-0</v>
      </c>
    </row>
    <row r="76" spans="2:31" x14ac:dyDescent="0.25">
      <c r="B76" s="102"/>
      <c r="G76" s="102"/>
      <c r="O76" s="15" t="s">
        <v>114</v>
      </c>
      <c r="P76" s="202" t="str">
        <f>COUNTIF(P42:P74,"Fav")&amp;"-"&amp;COUNTIF(P42:P74,"Dog")&amp;"-"&amp;COUNTIF(P42:P74,"Push")</f>
        <v>16-15-1</v>
      </c>
      <c r="Q76" s="202" t="str">
        <f>COUNTIF(Q42:Q75,"Over")&amp;"-"&amp;COUNTIF(Q42:Q75,"Under")&amp;"-"&amp;COUNTIF(Q42:Q74,"Push")</f>
        <v>16-15-1</v>
      </c>
      <c r="R76" s="202" t="str">
        <f>COUNTIF(R42:R75,"yes")&amp;"-"&amp;COUNTIF(R42:R75,"no")</f>
        <v>5-27</v>
      </c>
      <c r="S76" s="201" t="str">
        <f>COUNTIF(S42:S75,"yes")&amp;"-"&amp;COUNTIF(S42:S75,"no")</f>
        <v>1-15</v>
      </c>
      <c r="T76" s="201" t="str">
        <f>COUNTIF(T42:T75,"yes")&amp;"-"&amp;COUNTIF(T42:T75,"no")</f>
        <v>4-28</v>
      </c>
      <c r="U76" s="202" t="str">
        <f>COUNTIF(U42:U75,"Fav")&amp;"-"&amp;COUNTIF(U42:U75,"Dog")&amp;"-"&amp;COUNTIF(U42:U75,"Push")</f>
        <v>11-9-0</v>
      </c>
      <c r="V76" s="202" t="str">
        <f>COUNTIF(V42:V75,"Fav")&amp;"-"&amp;COUNTIF(V42:V75,"Dog")&amp;"-"&amp;COUNTIF(V42:V75,"Push")</f>
        <v>3-1-0</v>
      </c>
      <c r="W76" s="202" t="str">
        <f t="shared" ref="W76:AE76" si="43">COUNTIF(W42:W75,"Fav")&amp;"-"&amp;COUNTIF(W42:W75,"Dog")&amp;"-"&amp;COUNTIF(W42:W75,"Push")</f>
        <v>1-3-0</v>
      </c>
      <c r="X76" s="202" t="str">
        <f t="shared" si="43"/>
        <v>2-2-0</v>
      </c>
      <c r="Y76" s="202" t="str">
        <f t="shared" si="43"/>
        <v>2-2-0</v>
      </c>
      <c r="Z76" s="202" t="str">
        <f t="shared" si="43"/>
        <v>3-1-0</v>
      </c>
      <c r="AA76" s="202" t="str">
        <f t="shared" si="43"/>
        <v>3-1-0</v>
      </c>
      <c r="AB76" s="202" t="str">
        <f t="shared" si="43"/>
        <v>1-2-1</v>
      </c>
      <c r="AC76" s="202" t="str">
        <f t="shared" si="43"/>
        <v>3-1-0</v>
      </c>
      <c r="AD76" s="202" t="str">
        <f t="shared" si="43"/>
        <v>4-0-0</v>
      </c>
      <c r="AE76" s="202" t="str">
        <f t="shared" si="43"/>
        <v>4-0-0</v>
      </c>
    </row>
  </sheetData>
  <mergeCells count="19">
    <mergeCell ref="AA40:AE40"/>
    <mergeCell ref="B40:K40"/>
    <mergeCell ref="AF2:AY2"/>
    <mergeCell ref="M3:O3"/>
    <mergeCell ref="B20:K20"/>
    <mergeCell ref="M2:Q2"/>
    <mergeCell ref="S2:S3"/>
    <mergeCell ref="T2:T3"/>
    <mergeCell ref="U2:Z2"/>
    <mergeCell ref="AA2:AE2"/>
    <mergeCell ref="B2:K2"/>
    <mergeCell ref="R2:R3"/>
    <mergeCell ref="M40:Q40"/>
    <mergeCell ref="R40:R41"/>
    <mergeCell ref="M41:O41"/>
    <mergeCell ref="B58:K58"/>
    <mergeCell ref="S40:S41"/>
    <mergeCell ref="T40:T41"/>
    <mergeCell ref="U40:Z40"/>
  </mergeCells>
  <printOptions horizontalCentered="1"/>
  <pageMargins left="0.2" right="0.2" top="0.2" bottom="0.2" header="0" footer="0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9"/>
  <sheetViews>
    <sheetView workbookViewId="0">
      <selection activeCell="B2" sqref="B2:E2"/>
    </sheetView>
  </sheetViews>
  <sheetFormatPr defaultColWidth="8.85546875" defaultRowHeight="12.75" x14ac:dyDescent="0.2"/>
  <cols>
    <col min="1" max="1" width="7.140625" bestFit="1" customWidth="1"/>
    <col min="2" max="2" width="5.7109375" style="6" customWidth="1"/>
    <col min="3" max="3" width="16.140625" bestFit="1" customWidth="1"/>
    <col min="4" max="4" width="5" style="6" bestFit="1" customWidth="1"/>
    <col min="5" max="5" width="13" customWidth="1"/>
    <col min="6" max="6" width="5.28515625" bestFit="1" customWidth="1"/>
    <col min="7" max="7" width="8.5703125" bestFit="1" customWidth="1"/>
    <col min="8" max="8" width="7.140625" bestFit="1" customWidth="1"/>
    <col min="9" max="9" width="5.5703125" bestFit="1" customWidth="1"/>
    <col min="10" max="10" width="4.7109375" customWidth="1"/>
    <col min="11" max="11" width="5" bestFit="1" customWidth="1"/>
    <col min="12" max="12" width="5.28515625" bestFit="1" customWidth="1"/>
    <col min="13" max="13" width="5.42578125" bestFit="1" customWidth="1"/>
    <col min="14" max="14" width="4.7109375" customWidth="1"/>
    <col min="15" max="15" width="5" bestFit="1" customWidth="1"/>
    <col min="16" max="16" width="5.28515625" bestFit="1" customWidth="1"/>
    <col min="17" max="17" width="6.140625" bestFit="1" customWidth="1"/>
  </cols>
  <sheetData>
    <row r="1" spans="1:24" x14ac:dyDescent="0.2">
      <c r="A1" s="14" t="s">
        <v>299</v>
      </c>
      <c r="B1" s="6">
        <v>10</v>
      </c>
    </row>
    <row r="2" spans="1:24" ht="18" x14ac:dyDescent="0.25">
      <c r="B2" s="463" t="s">
        <v>202</v>
      </c>
      <c r="C2" s="463"/>
      <c r="D2" s="463"/>
      <c r="E2" s="463"/>
      <c r="F2" s="11" t="s">
        <v>210</v>
      </c>
      <c r="G2" s="11" t="s">
        <v>212</v>
      </c>
      <c r="H2" t="s">
        <v>246</v>
      </c>
      <c r="I2" t="s">
        <v>341</v>
      </c>
      <c r="T2" s="462" t="s">
        <v>248</v>
      </c>
      <c r="U2" s="462"/>
      <c r="V2" s="462"/>
      <c r="W2" s="462"/>
    </row>
    <row r="3" spans="1:24" x14ac:dyDescent="0.2">
      <c r="B3" s="6">
        <v>2008</v>
      </c>
      <c r="C3" s="14" t="s">
        <v>87</v>
      </c>
      <c r="D3" s="6">
        <v>4</v>
      </c>
      <c r="E3" s="14" t="s">
        <v>264</v>
      </c>
      <c r="F3">
        <v>165</v>
      </c>
      <c r="G3">
        <f>F3+100</f>
        <v>265</v>
      </c>
      <c r="I3">
        <f>IF(ISNUMBER(D3),1,0)</f>
        <v>1</v>
      </c>
      <c r="K3" s="21">
        <v>2008</v>
      </c>
      <c r="L3" s="22">
        <v>165</v>
      </c>
      <c r="M3" s="23">
        <f>L3+100</f>
        <v>265</v>
      </c>
      <c r="O3" s="21">
        <v>2013</v>
      </c>
      <c r="P3" s="22">
        <v>115</v>
      </c>
      <c r="Q3" s="23">
        <f t="shared" ref="Q3:Q8" si="0">P3+100</f>
        <v>215</v>
      </c>
      <c r="T3">
        <v>2008</v>
      </c>
      <c r="U3">
        <v>2</v>
      </c>
      <c r="V3">
        <v>2</v>
      </c>
      <c r="W3">
        <v>0</v>
      </c>
    </row>
    <row r="4" spans="1:24" x14ac:dyDescent="0.2">
      <c r="C4" s="14" t="s">
        <v>63</v>
      </c>
      <c r="D4" s="6">
        <v>6</v>
      </c>
      <c r="E4" s="14" t="s">
        <v>115</v>
      </c>
      <c r="F4">
        <v>230</v>
      </c>
      <c r="G4">
        <f>F4+100</f>
        <v>330</v>
      </c>
      <c r="H4" s="20">
        <f>SUM(G3:G4)-400</f>
        <v>195</v>
      </c>
      <c r="I4">
        <f t="shared" ref="I4:I21" si="1">IF(ISNUMBER(D4),1,0)</f>
        <v>1</v>
      </c>
      <c r="K4" s="24"/>
      <c r="L4" s="25">
        <v>230</v>
      </c>
      <c r="M4" s="26">
        <f>L4+100</f>
        <v>330</v>
      </c>
      <c r="O4" s="24"/>
      <c r="P4" s="25">
        <v>155</v>
      </c>
      <c r="Q4" s="26">
        <f t="shared" si="0"/>
        <v>255</v>
      </c>
      <c r="T4">
        <v>2009</v>
      </c>
      <c r="U4">
        <v>4</v>
      </c>
      <c r="V4">
        <v>0</v>
      </c>
      <c r="W4">
        <v>0</v>
      </c>
    </row>
    <row r="5" spans="1:24" x14ac:dyDescent="0.2">
      <c r="B5" s="6">
        <v>2009</v>
      </c>
      <c r="C5" t="s">
        <v>87</v>
      </c>
      <c r="D5" s="6">
        <v>4.5</v>
      </c>
      <c r="E5" t="s">
        <v>60</v>
      </c>
      <c r="F5">
        <v>165</v>
      </c>
      <c r="G5">
        <f>F5+100</f>
        <v>265</v>
      </c>
      <c r="H5" s="20"/>
      <c r="I5">
        <f t="shared" si="1"/>
        <v>1</v>
      </c>
      <c r="K5" s="24"/>
      <c r="L5" s="25">
        <v>265</v>
      </c>
      <c r="M5" s="26">
        <f>L5+100</f>
        <v>365</v>
      </c>
      <c r="O5" s="24"/>
      <c r="P5" s="25">
        <v>240</v>
      </c>
      <c r="Q5" s="26">
        <f t="shared" si="0"/>
        <v>340</v>
      </c>
      <c r="T5">
        <v>2010</v>
      </c>
      <c r="U5">
        <v>2</v>
      </c>
      <c r="V5">
        <v>2</v>
      </c>
      <c r="W5">
        <v>0</v>
      </c>
      <c r="X5" s="20"/>
    </row>
    <row r="6" spans="1:24" x14ac:dyDescent="0.2">
      <c r="C6" t="s">
        <v>48</v>
      </c>
      <c r="D6" s="6">
        <v>1</v>
      </c>
      <c r="E6" t="s">
        <v>185</v>
      </c>
      <c r="F6">
        <v>95</v>
      </c>
      <c r="G6">
        <f t="shared" ref="G6:G21" si="2">F6+100</f>
        <v>195</v>
      </c>
      <c r="H6" s="20"/>
      <c r="I6">
        <f t="shared" si="1"/>
        <v>1</v>
      </c>
      <c r="K6" s="24"/>
      <c r="L6" s="25">
        <v>650</v>
      </c>
      <c r="M6" s="26">
        <f>L6+100</f>
        <v>750</v>
      </c>
      <c r="O6" s="24"/>
      <c r="P6" s="25">
        <v>220</v>
      </c>
      <c r="Q6" s="26">
        <f t="shared" si="0"/>
        <v>320</v>
      </c>
      <c r="T6">
        <v>2011</v>
      </c>
      <c r="U6">
        <v>2</v>
      </c>
      <c r="V6">
        <v>2</v>
      </c>
      <c r="W6">
        <v>0</v>
      </c>
      <c r="X6" s="20"/>
    </row>
    <row r="7" spans="1:24" x14ac:dyDescent="0.2">
      <c r="C7" t="s">
        <v>8</v>
      </c>
      <c r="D7" s="6">
        <v>3</v>
      </c>
      <c r="E7" t="s">
        <v>101</v>
      </c>
      <c r="F7">
        <v>135</v>
      </c>
      <c r="G7">
        <f t="shared" si="2"/>
        <v>235</v>
      </c>
      <c r="H7" s="20">
        <f>SUM(G5:G7)-400</f>
        <v>295</v>
      </c>
      <c r="I7">
        <f t="shared" si="1"/>
        <v>1</v>
      </c>
      <c r="K7" s="24"/>
      <c r="L7" s="25"/>
      <c r="M7" s="26">
        <f>SUM(M3:M6)</f>
        <v>1710</v>
      </c>
      <c r="O7" s="24"/>
      <c r="P7" s="25">
        <v>485</v>
      </c>
      <c r="Q7" s="26">
        <f t="shared" si="0"/>
        <v>585</v>
      </c>
      <c r="T7">
        <v>2012</v>
      </c>
      <c r="U7">
        <v>2</v>
      </c>
      <c r="V7">
        <v>2</v>
      </c>
      <c r="W7">
        <v>0</v>
      </c>
      <c r="X7" s="20"/>
    </row>
    <row r="8" spans="1:24" x14ac:dyDescent="0.2">
      <c r="B8" s="6">
        <v>2010</v>
      </c>
      <c r="C8" t="s">
        <v>159</v>
      </c>
      <c r="D8" s="6">
        <v>3</v>
      </c>
      <c r="E8" t="s">
        <v>3</v>
      </c>
      <c r="F8">
        <v>140</v>
      </c>
      <c r="G8">
        <f t="shared" si="2"/>
        <v>240</v>
      </c>
      <c r="H8" s="20">
        <f>G8-400</f>
        <v>-160</v>
      </c>
      <c r="I8">
        <f t="shared" si="1"/>
        <v>1</v>
      </c>
      <c r="K8" s="117"/>
      <c r="L8" s="118" t="s">
        <v>211</v>
      </c>
      <c r="M8" s="29">
        <f>M7-1600</f>
        <v>110</v>
      </c>
      <c r="O8" s="24"/>
      <c r="P8" s="95">
        <v>800</v>
      </c>
      <c r="Q8" s="26">
        <f t="shared" si="0"/>
        <v>900</v>
      </c>
      <c r="T8">
        <v>2013</v>
      </c>
      <c r="U8">
        <v>3</v>
      </c>
      <c r="V8">
        <v>1</v>
      </c>
      <c r="W8">
        <v>0</v>
      </c>
      <c r="X8" s="20"/>
    </row>
    <row r="9" spans="1:24" x14ac:dyDescent="0.2">
      <c r="B9" s="6">
        <v>2011</v>
      </c>
      <c r="C9" t="s">
        <v>123</v>
      </c>
      <c r="D9" s="6">
        <v>3</v>
      </c>
      <c r="E9" t="s">
        <v>85</v>
      </c>
      <c r="F9">
        <v>135</v>
      </c>
      <c r="G9">
        <f t="shared" si="2"/>
        <v>235</v>
      </c>
      <c r="H9" s="20">
        <f>G9-400</f>
        <v>-165</v>
      </c>
      <c r="I9">
        <f t="shared" si="1"/>
        <v>1</v>
      </c>
      <c r="K9" s="14"/>
      <c r="L9" s="14"/>
      <c r="M9" s="14"/>
      <c r="O9" s="24"/>
      <c r="P9" s="25"/>
      <c r="Q9" s="26">
        <f>SUM(Q3:Q8)</f>
        <v>2615</v>
      </c>
      <c r="T9">
        <v>2014</v>
      </c>
      <c r="U9">
        <v>3</v>
      </c>
      <c r="V9">
        <v>0</v>
      </c>
      <c r="W9">
        <v>1</v>
      </c>
      <c r="X9" s="20"/>
    </row>
    <row r="10" spans="1:24" x14ac:dyDescent="0.2">
      <c r="B10" s="6">
        <v>2012</v>
      </c>
      <c r="C10" t="s">
        <v>30</v>
      </c>
      <c r="D10" s="6">
        <v>7.5</v>
      </c>
      <c r="E10" t="s">
        <v>29</v>
      </c>
      <c r="F10">
        <v>290</v>
      </c>
      <c r="G10">
        <f t="shared" si="2"/>
        <v>390</v>
      </c>
      <c r="H10" s="20"/>
      <c r="I10">
        <f t="shared" si="1"/>
        <v>1</v>
      </c>
      <c r="K10" s="21">
        <v>2009</v>
      </c>
      <c r="L10" s="22">
        <v>165</v>
      </c>
      <c r="M10" s="23">
        <f>L10+100</f>
        <v>265</v>
      </c>
      <c r="O10" s="27"/>
      <c r="P10" s="28" t="s">
        <v>211</v>
      </c>
      <c r="Q10" s="29">
        <f>Q9-1600</f>
        <v>1015</v>
      </c>
      <c r="T10">
        <v>2015</v>
      </c>
      <c r="U10">
        <v>1</v>
      </c>
      <c r="V10">
        <v>3</v>
      </c>
      <c r="W10">
        <v>0</v>
      </c>
      <c r="X10" s="20"/>
    </row>
    <row r="11" spans="1:24" x14ac:dyDescent="0.2">
      <c r="C11" t="s">
        <v>201</v>
      </c>
      <c r="D11" s="6">
        <v>3.5</v>
      </c>
      <c r="E11" t="s">
        <v>3</v>
      </c>
      <c r="F11">
        <v>140</v>
      </c>
      <c r="G11">
        <f t="shared" si="2"/>
        <v>240</v>
      </c>
      <c r="H11" s="20">
        <f>SUM(G10:G11)-400</f>
        <v>230</v>
      </c>
      <c r="I11">
        <f t="shared" si="1"/>
        <v>1</v>
      </c>
      <c r="K11" s="24"/>
      <c r="L11" s="25">
        <v>95</v>
      </c>
      <c r="M11" s="26">
        <f>L11+100</f>
        <v>195</v>
      </c>
      <c r="T11">
        <v>2016</v>
      </c>
      <c r="U11">
        <v>3</v>
      </c>
      <c r="V11">
        <v>1</v>
      </c>
      <c r="W11">
        <v>0</v>
      </c>
    </row>
    <row r="12" spans="1:24" x14ac:dyDescent="0.2">
      <c r="B12" s="6">
        <v>2013</v>
      </c>
      <c r="C12" t="s">
        <v>47</v>
      </c>
      <c r="D12" s="6">
        <v>3</v>
      </c>
      <c r="E12" t="s">
        <v>46</v>
      </c>
      <c r="F12">
        <v>115</v>
      </c>
      <c r="G12">
        <f t="shared" si="2"/>
        <v>215</v>
      </c>
      <c r="H12" s="20"/>
      <c r="I12">
        <f t="shared" si="1"/>
        <v>1</v>
      </c>
      <c r="K12" s="24"/>
      <c r="L12" s="25">
        <v>135</v>
      </c>
      <c r="M12" s="26">
        <f>L12+100</f>
        <v>235</v>
      </c>
      <c r="O12" s="21">
        <v>2014</v>
      </c>
      <c r="P12" s="22">
        <v>130</v>
      </c>
      <c r="Q12" s="23">
        <f>P12+100</f>
        <v>230</v>
      </c>
      <c r="T12">
        <v>2017</v>
      </c>
      <c r="U12">
        <v>3</v>
      </c>
      <c r="V12">
        <v>1</v>
      </c>
      <c r="W12">
        <v>0</v>
      </c>
    </row>
    <row r="13" spans="1:24" x14ac:dyDescent="0.2">
      <c r="C13" t="s">
        <v>49</v>
      </c>
      <c r="D13" s="6">
        <v>3</v>
      </c>
      <c r="E13" t="s">
        <v>15</v>
      </c>
      <c r="F13">
        <v>155</v>
      </c>
      <c r="G13">
        <f t="shared" si="2"/>
        <v>255</v>
      </c>
      <c r="H13" s="20"/>
      <c r="I13">
        <f t="shared" si="1"/>
        <v>1</v>
      </c>
      <c r="K13" s="24"/>
      <c r="L13" s="25">
        <v>300</v>
      </c>
      <c r="M13" s="26">
        <f>L13+100</f>
        <v>400</v>
      </c>
      <c r="O13" s="24"/>
      <c r="P13" s="25">
        <v>155</v>
      </c>
      <c r="Q13" s="26">
        <f>P13+100</f>
        <v>255</v>
      </c>
      <c r="U13">
        <f>SUM(U3:U12)</f>
        <v>25</v>
      </c>
      <c r="V13">
        <f>SUM(V3:V12)</f>
        <v>14</v>
      </c>
      <c r="W13">
        <f>SUM(W3:W12)</f>
        <v>1</v>
      </c>
      <c r="X13" s="96">
        <f>-(SUM(U13:W13)*110)+W13*110+U13*210</f>
        <v>960</v>
      </c>
    </row>
    <row r="14" spans="1:24" x14ac:dyDescent="0.2">
      <c r="C14" t="s">
        <v>53</v>
      </c>
      <c r="D14" s="6">
        <v>5</v>
      </c>
      <c r="E14" t="s">
        <v>8</v>
      </c>
      <c r="F14">
        <v>240</v>
      </c>
      <c r="G14">
        <f t="shared" si="2"/>
        <v>340</v>
      </c>
      <c r="H14" s="20">
        <f>SUM(G12:G14)-400</f>
        <v>410</v>
      </c>
      <c r="I14">
        <f t="shared" si="1"/>
        <v>1</v>
      </c>
      <c r="K14" s="24"/>
      <c r="L14" s="25"/>
      <c r="M14" s="26">
        <f>SUM(M10:M13)</f>
        <v>1095</v>
      </c>
      <c r="O14" s="24"/>
      <c r="P14" s="25">
        <v>240</v>
      </c>
      <c r="Q14" s="26">
        <f>P14+100</f>
        <v>340</v>
      </c>
    </row>
    <row r="15" spans="1:24" x14ac:dyDescent="0.2">
      <c r="B15" s="6">
        <v>2014</v>
      </c>
      <c r="C15" t="s">
        <v>28</v>
      </c>
      <c r="D15" s="6">
        <v>3</v>
      </c>
      <c r="E15" t="s">
        <v>20</v>
      </c>
      <c r="F15">
        <v>130</v>
      </c>
      <c r="G15">
        <f t="shared" si="2"/>
        <v>230</v>
      </c>
      <c r="H15" s="20"/>
      <c r="I15">
        <f t="shared" si="1"/>
        <v>1</v>
      </c>
      <c r="K15" s="27"/>
      <c r="L15" s="28" t="s">
        <v>211</v>
      </c>
      <c r="M15" s="29">
        <f>M14-1600</f>
        <v>-505</v>
      </c>
      <c r="O15" s="24"/>
      <c r="P15" s="25">
        <v>700</v>
      </c>
      <c r="Q15" s="26">
        <f>P15+100</f>
        <v>800</v>
      </c>
    </row>
    <row r="16" spans="1:24" x14ac:dyDescent="0.2">
      <c r="C16" t="s">
        <v>180</v>
      </c>
      <c r="D16" s="6">
        <v>4</v>
      </c>
      <c r="E16" t="s">
        <v>65</v>
      </c>
      <c r="F16">
        <v>155</v>
      </c>
      <c r="G16">
        <f t="shared" si="2"/>
        <v>255</v>
      </c>
      <c r="H16" s="20"/>
      <c r="I16">
        <f t="shared" si="1"/>
        <v>1</v>
      </c>
      <c r="O16" s="24"/>
      <c r="P16" s="25"/>
      <c r="Q16" s="26">
        <f>SUM(Q12:Q15)</f>
        <v>1625</v>
      </c>
    </row>
    <row r="17" spans="2:22" x14ac:dyDescent="0.2">
      <c r="C17" t="s">
        <v>176</v>
      </c>
      <c r="D17" s="6">
        <v>6.5</v>
      </c>
      <c r="E17" t="s">
        <v>30</v>
      </c>
      <c r="F17">
        <v>240</v>
      </c>
      <c r="G17">
        <f t="shared" si="2"/>
        <v>340</v>
      </c>
      <c r="H17" s="20">
        <f>SUM(G15:G17)-400</f>
        <v>425</v>
      </c>
      <c r="I17">
        <f t="shared" si="1"/>
        <v>1</v>
      </c>
      <c r="K17" s="21">
        <v>2010</v>
      </c>
      <c r="L17" s="22">
        <v>140</v>
      </c>
      <c r="M17" s="23">
        <f>L17+100</f>
        <v>240</v>
      </c>
      <c r="O17" s="27"/>
      <c r="P17" s="28" t="s">
        <v>211</v>
      </c>
      <c r="Q17" s="29">
        <f>Q16-1600</f>
        <v>25</v>
      </c>
    </row>
    <row r="18" spans="2:22" x14ac:dyDescent="0.2">
      <c r="B18" s="6">
        <v>2015</v>
      </c>
      <c r="D18" s="192" t="s">
        <v>302</v>
      </c>
      <c r="H18" s="20">
        <v>-400</v>
      </c>
      <c r="I18">
        <f t="shared" si="1"/>
        <v>0</v>
      </c>
      <c r="K18" s="24"/>
      <c r="L18" s="25">
        <v>125</v>
      </c>
      <c r="M18" s="26">
        <f>L18+100</f>
        <v>225</v>
      </c>
    </row>
    <row r="19" spans="2:22" x14ac:dyDescent="0.2">
      <c r="B19" s="6">
        <v>2016</v>
      </c>
      <c r="C19" t="s">
        <v>317</v>
      </c>
      <c r="D19" s="192">
        <v>5.5</v>
      </c>
      <c r="E19" t="s">
        <v>89</v>
      </c>
      <c r="F19">
        <v>210</v>
      </c>
      <c r="G19">
        <f t="shared" si="2"/>
        <v>310</v>
      </c>
      <c r="H19" s="20"/>
      <c r="I19">
        <f t="shared" si="1"/>
        <v>1</v>
      </c>
      <c r="K19" s="24"/>
      <c r="L19" s="25">
        <v>925</v>
      </c>
      <c r="M19" s="26">
        <f>L19+100</f>
        <v>1025</v>
      </c>
      <c r="O19" s="21">
        <v>2015</v>
      </c>
      <c r="P19" s="22">
        <v>850</v>
      </c>
      <c r="Q19" s="23">
        <f>P19+100</f>
        <v>950</v>
      </c>
    </row>
    <row r="20" spans="2:22" x14ac:dyDescent="0.2">
      <c r="C20" t="s">
        <v>339</v>
      </c>
      <c r="D20" s="192">
        <v>9</v>
      </c>
      <c r="E20" t="s">
        <v>108</v>
      </c>
      <c r="F20">
        <v>375</v>
      </c>
      <c r="G20">
        <f t="shared" si="2"/>
        <v>475</v>
      </c>
      <c r="H20" s="20">
        <f>SUM(G19:G20)-400</f>
        <v>385</v>
      </c>
      <c r="I20">
        <f t="shared" si="1"/>
        <v>1</v>
      </c>
      <c r="K20" s="24"/>
      <c r="L20" s="25"/>
      <c r="M20" s="26">
        <f>SUM(M17:M19)</f>
        <v>1490</v>
      </c>
      <c r="O20" s="24"/>
      <c r="P20" s="25">
        <v>355</v>
      </c>
      <c r="Q20" s="26">
        <f>P20+100</f>
        <v>455</v>
      </c>
    </row>
    <row r="21" spans="2:22" x14ac:dyDescent="0.2">
      <c r="B21" s="6">
        <v>2017</v>
      </c>
      <c r="C21" t="s">
        <v>340</v>
      </c>
      <c r="D21" s="6">
        <v>1</v>
      </c>
      <c r="E21" t="s">
        <v>67</v>
      </c>
      <c r="F21">
        <v>95</v>
      </c>
      <c r="G21">
        <f t="shared" si="2"/>
        <v>195</v>
      </c>
      <c r="H21" s="20">
        <f>G21-400</f>
        <v>-205</v>
      </c>
      <c r="I21">
        <f t="shared" si="1"/>
        <v>1</v>
      </c>
      <c r="K21" s="27"/>
      <c r="L21" s="28" t="s">
        <v>211</v>
      </c>
      <c r="M21" s="29">
        <f>M20-1600</f>
        <v>-110</v>
      </c>
      <c r="O21" s="24"/>
      <c r="P21" s="25"/>
      <c r="Q21" s="26">
        <f>SUM(Q19:Q20)</f>
        <v>1405</v>
      </c>
    </row>
    <row r="22" spans="2:22" x14ac:dyDescent="0.2">
      <c r="G22">
        <f>SUM(G3:G21)</f>
        <v>5010</v>
      </c>
      <c r="K22" s="25"/>
      <c r="L22" s="56"/>
      <c r="M22" s="57"/>
      <c r="O22" s="27"/>
      <c r="P22" s="118" t="s">
        <v>211</v>
      </c>
      <c r="Q22" s="29">
        <f>Q21-1600</f>
        <v>-195</v>
      </c>
    </row>
    <row r="23" spans="2:22" x14ac:dyDescent="0.2">
      <c r="F23" s="15" t="s">
        <v>211</v>
      </c>
      <c r="G23" s="20">
        <f>G22-($B$1*400)</f>
        <v>1010</v>
      </c>
      <c r="H23" s="20">
        <f>SUM(H4:H21)</f>
        <v>1010</v>
      </c>
      <c r="I23" s="20">
        <f>SUM(I4:I21)</f>
        <v>17</v>
      </c>
      <c r="K23" s="25"/>
      <c r="L23" s="56"/>
      <c r="M23" s="57"/>
      <c r="O23" s="25"/>
      <c r="P23" s="365"/>
      <c r="Q23" s="57"/>
    </row>
    <row r="24" spans="2:22" ht="18" x14ac:dyDescent="0.25">
      <c r="B24" s="463" t="s">
        <v>203</v>
      </c>
      <c r="C24" s="463"/>
      <c r="D24" s="463"/>
      <c r="E24" s="463"/>
      <c r="K24" s="21">
        <v>2011</v>
      </c>
      <c r="L24" s="22">
        <v>135</v>
      </c>
      <c r="M24" s="23">
        <f>L24+100</f>
        <v>235</v>
      </c>
      <c r="T24" t="s">
        <v>362</v>
      </c>
      <c r="V24" s="20">
        <f>M8+Q10+M15+Q17+M21+Q22+M27+Q31+M36+Q36</f>
        <v>2570</v>
      </c>
    </row>
    <row r="25" spans="2:22" x14ac:dyDescent="0.2">
      <c r="B25" s="6">
        <v>2008</v>
      </c>
      <c r="C25" s="14" t="s">
        <v>161</v>
      </c>
      <c r="D25" s="6">
        <v>7</v>
      </c>
      <c r="E25" s="14" t="s">
        <v>85</v>
      </c>
      <c r="F25">
        <v>265</v>
      </c>
      <c r="G25">
        <f t="shared" ref="G25:G34" si="3">F25+100</f>
        <v>365</v>
      </c>
      <c r="I25">
        <f>IF(ISNUMBER(D25),1,0)</f>
        <v>1</v>
      </c>
      <c r="K25" s="24"/>
      <c r="L25" s="25">
        <v>465</v>
      </c>
      <c r="M25" s="26">
        <f>L25+100</f>
        <v>565</v>
      </c>
      <c r="O25" s="21">
        <v>2016</v>
      </c>
      <c r="P25" s="22">
        <v>210</v>
      </c>
      <c r="Q25" s="23">
        <f>P25+100</f>
        <v>310</v>
      </c>
    </row>
    <row r="26" spans="2:22" x14ac:dyDescent="0.2">
      <c r="C26" s="14" t="s">
        <v>227</v>
      </c>
      <c r="D26" s="6">
        <v>12</v>
      </c>
      <c r="E26" s="14" t="s">
        <v>90</v>
      </c>
      <c r="F26">
        <v>650</v>
      </c>
      <c r="G26">
        <f t="shared" si="3"/>
        <v>750</v>
      </c>
      <c r="H26" s="20">
        <f>SUM(G25:G26)-400</f>
        <v>715</v>
      </c>
      <c r="I26">
        <f t="shared" ref="I26:I34" si="4">IF(ISNUMBER(D26),1,0)</f>
        <v>1</v>
      </c>
      <c r="K26" s="24"/>
      <c r="L26" s="25"/>
      <c r="M26" s="26">
        <f>SUM(M24:M25)</f>
        <v>800</v>
      </c>
      <c r="O26" s="24"/>
      <c r="P26" s="25">
        <v>375</v>
      </c>
      <c r="Q26" s="26">
        <f>P26+100</f>
        <v>475</v>
      </c>
    </row>
    <row r="27" spans="2:22" x14ac:dyDescent="0.2">
      <c r="B27" s="6">
        <v>2009</v>
      </c>
      <c r="C27" s="14" t="s">
        <v>204</v>
      </c>
      <c r="D27" s="6">
        <v>8</v>
      </c>
      <c r="E27" s="14" t="s">
        <v>155</v>
      </c>
      <c r="F27">
        <v>300</v>
      </c>
      <c r="G27">
        <f t="shared" si="3"/>
        <v>400</v>
      </c>
      <c r="H27" s="20">
        <f>G27-400</f>
        <v>0</v>
      </c>
      <c r="I27">
        <f t="shared" si="4"/>
        <v>1</v>
      </c>
      <c r="K27" s="27"/>
      <c r="L27" s="28" t="s">
        <v>211</v>
      </c>
      <c r="M27" s="29">
        <f>M26-1600</f>
        <v>-800</v>
      </c>
      <c r="O27" s="24"/>
      <c r="P27" s="25">
        <v>220</v>
      </c>
      <c r="Q27" s="26">
        <f>P27+100</f>
        <v>320</v>
      </c>
    </row>
    <row r="28" spans="2:22" x14ac:dyDescent="0.2">
      <c r="B28" s="6">
        <v>2010</v>
      </c>
      <c r="C28" s="14" t="s">
        <v>205</v>
      </c>
      <c r="D28" s="6">
        <v>3</v>
      </c>
      <c r="E28" s="14" t="s">
        <v>85</v>
      </c>
      <c r="F28">
        <v>125</v>
      </c>
      <c r="G28">
        <f t="shared" si="3"/>
        <v>225</v>
      </c>
      <c r="H28" s="20">
        <f>G28-400</f>
        <v>-175</v>
      </c>
      <c r="I28">
        <f t="shared" si="4"/>
        <v>1</v>
      </c>
      <c r="K28" s="25"/>
      <c r="L28" s="56"/>
      <c r="M28" s="57"/>
      <c r="O28" s="24"/>
      <c r="P28" s="25">
        <v>280</v>
      </c>
      <c r="Q28" s="26">
        <f>P28+100</f>
        <v>380</v>
      </c>
    </row>
    <row r="29" spans="2:22" x14ac:dyDescent="0.2">
      <c r="B29" s="6">
        <v>2011</v>
      </c>
      <c r="C29" s="14" t="s">
        <v>118</v>
      </c>
      <c r="D29" s="6">
        <v>9.5</v>
      </c>
      <c r="E29" s="14" t="s">
        <v>9</v>
      </c>
      <c r="F29">
        <v>465</v>
      </c>
      <c r="G29">
        <f t="shared" si="3"/>
        <v>565</v>
      </c>
      <c r="H29" s="20">
        <f>G29-400</f>
        <v>165</v>
      </c>
      <c r="I29">
        <f t="shared" si="4"/>
        <v>1</v>
      </c>
      <c r="K29" s="21">
        <v>2012</v>
      </c>
      <c r="L29" s="22">
        <v>290</v>
      </c>
      <c r="M29" s="23">
        <f>L29+100</f>
        <v>390</v>
      </c>
      <c r="O29" s="24"/>
      <c r="P29" s="25">
        <v>2000</v>
      </c>
      <c r="Q29" s="26">
        <f>P29+100</f>
        <v>2100</v>
      </c>
    </row>
    <row r="30" spans="2:22" x14ac:dyDescent="0.2">
      <c r="B30" s="6">
        <v>2012</v>
      </c>
      <c r="C30" s="14" t="s">
        <v>107</v>
      </c>
      <c r="D30" s="6">
        <v>6</v>
      </c>
      <c r="E30" s="14" t="s">
        <v>19</v>
      </c>
      <c r="F30">
        <v>200</v>
      </c>
      <c r="G30">
        <f t="shared" si="3"/>
        <v>300</v>
      </c>
      <c r="H30" s="20">
        <f>G30-400</f>
        <v>-100</v>
      </c>
      <c r="I30">
        <f t="shared" si="4"/>
        <v>1</v>
      </c>
      <c r="K30" s="24"/>
      <c r="L30" s="25">
        <v>140</v>
      </c>
      <c r="M30" s="26">
        <f>L30+100</f>
        <v>240</v>
      </c>
      <c r="O30" s="24"/>
      <c r="P30" s="25"/>
      <c r="Q30" s="26">
        <f>SUM(Q25:Q29)</f>
        <v>3585</v>
      </c>
    </row>
    <row r="31" spans="2:22" x14ac:dyDescent="0.2">
      <c r="B31" s="6">
        <v>2013</v>
      </c>
      <c r="C31" s="14" t="s">
        <v>206</v>
      </c>
      <c r="D31" s="6">
        <v>6</v>
      </c>
      <c r="E31" s="14" t="s">
        <v>14</v>
      </c>
      <c r="F31">
        <v>220</v>
      </c>
      <c r="G31">
        <f t="shared" si="3"/>
        <v>320</v>
      </c>
      <c r="H31" s="20">
        <f>G31-400</f>
        <v>-80</v>
      </c>
      <c r="I31">
        <f t="shared" si="4"/>
        <v>1</v>
      </c>
      <c r="K31" s="24"/>
      <c r="L31" s="25">
        <v>220</v>
      </c>
      <c r="M31" s="26">
        <f>L31+100</f>
        <v>320</v>
      </c>
      <c r="O31" s="27"/>
      <c r="P31" s="118" t="s">
        <v>211</v>
      </c>
      <c r="Q31" s="29">
        <f>Q30-1600</f>
        <v>1985</v>
      </c>
    </row>
    <row r="32" spans="2:22" x14ac:dyDescent="0.2">
      <c r="B32" s="6">
        <v>2014</v>
      </c>
      <c r="D32" s="192" t="s">
        <v>302</v>
      </c>
      <c r="E32" s="14"/>
      <c r="H32" s="20">
        <v>-400</v>
      </c>
      <c r="I32">
        <f t="shared" si="4"/>
        <v>0</v>
      </c>
      <c r="K32" s="24"/>
      <c r="L32" s="25">
        <v>2250</v>
      </c>
      <c r="M32" s="26">
        <f>L32+100</f>
        <v>2350</v>
      </c>
      <c r="O32" s="14"/>
      <c r="P32" s="14"/>
      <c r="Q32" s="14"/>
    </row>
    <row r="33" spans="2:25" x14ac:dyDescent="0.2">
      <c r="B33" s="6">
        <v>2015</v>
      </c>
      <c r="C33" s="14"/>
      <c r="D33" s="192" t="s">
        <v>302</v>
      </c>
      <c r="E33" s="14"/>
      <c r="H33" s="20">
        <v>-400</v>
      </c>
      <c r="I33">
        <f>IF(ISNUMBER(D33),1,0)</f>
        <v>0</v>
      </c>
      <c r="K33" s="24"/>
      <c r="L33" s="25">
        <v>650</v>
      </c>
      <c r="M33" s="26">
        <f>L33+100</f>
        <v>750</v>
      </c>
      <c r="O33" s="21">
        <v>2017</v>
      </c>
      <c r="P33" s="22">
        <v>95</v>
      </c>
      <c r="Q33" s="23">
        <f>P33+100</f>
        <v>195</v>
      </c>
    </row>
    <row r="34" spans="2:25" x14ac:dyDescent="0.2">
      <c r="B34" s="6">
        <v>2016</v>
      </c>
      <c r="C34" s="14" t="s">
        <v>329</v>
      </c>
      <c r="D34" s="6">
        <v>6</v>
      </c>
      <c r="E34" s="14" t="s">
        <v>49</v>
      </c>
      <c r="F34">
        <v>220</v>
      </c>
      <c r="G34">
        <f t="shared" si="3"/>
        <v>320</v>
      </c>
      <c r="H34" s="20">
        <f>G34-400</f>
        <v>-80</v>
      </c>
      <c r="I34">
        <f t="shared" si="4"/>
        <v>1</v>
      </c>
      <c r="K34" s="24"/>
      <c r="L34" s="25"/>
      <c r="M34" s="26">
        <f>SUM(M29:M33)</f>
        <v>4050</v>
      </c>
      <c r="O34" s="24"/>
      <c r="P34" s="25"/>
      <c r="Q34" s="26">
        <f>Q33</f>
        <v>195</v>
      </c>
    </row>
    <row r="35" spans="2:25" x14ac:dyDescent="0.2">
      <c r="B35" s="6">
        <v>2017</v>
      </c>
      <c r="C35" s="14"/>
      <c r="D35" s="192" t="s">
        <v>302</v>
      </c>
      <c r="E35" s="14"/>
      <c r="H35" s="20">
        <v>-400</v>
      </c>
      <c r="I35">
        <v>0</v>
      </c>
      <c r="K35" s="24"/>
      <c r="L35" s="25"/>
      <c r="M35" s="26"/>
      <c r="O35" s="24"/>
      <c r="P35" s="25"/>
      <c r="Q35" s="26"/>
    </row>
    <row r="36" spans="2:25" x14ac:dyDescent="0.2">
      <c r="B36" s="11"/>
      <c r="C36" s="14"/>
      <c r="D36" s="11"/>
      <c r="E36" s="14"/>
      <c r="F36" s="14"/>
      <c r="G36" s="14">
        <f>SUM(G25:G35)</f>
        <v>3245</v>
      </c>
      <c r="H36" s="14"/>
      <c r="I36" s="14"/>
      <c r="K36" s="27"/>
      <c r="L36" s="28" t="s">
        <v>211</v>
      </c>
      <c r="M36" s="29">
        <f>M34-1600</f>
        <v>2450</v>
      </c>
      <c r="O36" s="117"/>
      <c r="P36" s="118" t="s">
        <v>211</v>
      </c>
      <c r="Q36" s="29">
        <f>Q34-1600</f>
        <v>-1405</v>
      </c>
    </row>
    <row r="37" spans="2:25" s="14" customFormat="1" x14ac:dyDescent="0.2">
      <c r="B37" s="6"/>
      <c r="C37"/>
      <c r="D37" s="6"/>
      <c r="E37"/>
      <c r="F37" s="15" t="s">
        <v>211</v>
      </c>
      <c r="G37" s="20">
        <f>G36-($B$1*400)</f>
        <v>-755</v>
      </c>
      <c r="H37" s="20">
        <f>SUM(H25:H35)</f>
        <v>-755</v>
      </c>
      <c r="I37" s="20">
        <f>SUM(I25:I34)</f>
        <v>8</v>
      </c>
      <c r="O37"/>
      <c r="P37"/>
      <c r="Q37"/>
    </row>
    <row r="38" spans="2:25" ht="18" x14ac:dyDescent="0.25">
      <c r="B38" s="463" t="s">
        <v>207</v>
      </c>
      <c r="C38" s="463"/>
      <c r="D38" s="463"/>
      <c r="E38" s="463"/>
    </row>
    <row r="39" spans="2:25" x14ac:dyDescent="0.2">
      <c r="B39" s="6">
        <v>2008</v>
      </c>
      <c r="D39" s="192" t="s">
        <v>302</v>
      </c>
      <c r="E39" s="14"/>
      <c r="H39" s="20">
        <v>-400</v>
      </c>
      <c r="I39">
        <f>IF(ISNUMBER(D39),1,0)</f>
        <v>0</v>
      </c>
    </row>
    <row r="40" spans="2:25" ht="12.75" customHeight="1" x14ac:dyDescent="0.2">
      <c r="B40" s="6">
        <v>2009</v>
      </c>
      <c r="D40" s="192" t="s">
        <v>302</v>
      </c>
      <c r="E40" s="14"/>
      <c r="H40" s="20">
        <v>-400</v>
      </c>
      <c r="I40">
        <f t="shared" ref="I40:I48" si="5">IF(ISNUMBER(D40),1,0)</f>
        <v>0</v>
      </c>
    </row>
    <row r="41" spans="2:25" ht="12.75" customHeight="1" x14ac:dyDescent="0.2">
      <c r="B41" s="6">
        <v>2010</v>
      </c>
      <c r="C41" s="14" t="s">
        <v>107</v>
      </c>
      <c r="D41" s="6">
        <v>13.5</v>
      </c>
      <c r="E41" s="14" t="s">
        <v>16</v>
      </c>
      <c r="F41">
        <v>925</v>
      </c>
      <c r="G41">
        <f>F41+100</f>
        <v>1025</v>
      </c>
      <c r="H41" s="20">
        <f>G41-400</f>
        <v>625</v>
      </c>
      <c r="I41">
        <f t="shared" si="5"/>
        <v>1</v>
      </c>
    </row>
    <row r="42" spans="2:25" x14ac:dyDescent="0.2">
      <c r="B42" s="6">
        <v>2011</v>
      </c>
      <c r="D42" s="192" t="s">
        <v>302</v>
      </c>
      <c r="E42" s="14"/>
      <c r="H42" s="20">
        <v>-400</v>
      </c>
      <c r="I42">
        <f t="shared" si="5"/>
        <v>0</v>
      </c>
      <c r="S42" s="6"/>
      <c r="T42" s="14"/>
      <c r="U42" s="6"/>
      <c r="V42" s="14"/>
      <c r="Y42" s="20"/>
    </row>
    <row r="43" spans="2:25" x14ac:dyDescent="0.2">
      <c r="B43" s="6">
        <v>2012</v>
      </c>
      <c r="D43" s="192" t="s">
        <v>302</v>
      </c>
      <c r="E43" s="14"/>
      <c r="H43" s="20">
        <v>-400</v>
      </c>
      <c r="I43">
        <f t="shared" si="5"/>
        <v>0</v>
      </c>
      <c r="S43" s="6"/>
      <c r="T43" s="14"/>
      <c r="U43" s="6"/>
      <c r="V43" s="14"/>
      <c r="Y43" s="20"/>
    </row>
    <row r="44" spans="2:25" x14ac:dyDescent="0.2">
      <c r="B44" s="6">
        <v>2013</v>
      </c>
      <c r="C44" t="s">
        <v>28</v>
      </c>
      <c r="D44" s="6">
        <v>11</v>
      </c>
      <c r="E44" t="s">
        <v>27</v>
      </c>
      <c r="F44">
        <v>485</v>
      </c>
      <c r="G44">
        <f>F44+100</f>
        <v>585</v>
      </c>
      <c r="H44" s="20">
        <f>G44-400</f>
        <v>185</v>
      </c>
      <c r="I44">
        <f t="shared" si="5"/>
        <v>1</v>
      </c>
    </row>
    <row r="45" spans="2:25" x14ac:dyDescent="0.2">
      <c r="B45" s="6">
        <v>2014</v>
      </c>
      <c r="C45" t="s">
        <v>223</v>
      </c>
      <c r="D45" s="6">
        <v>13</v>
      </c>
      <c r="E45" t="s">
        <v>0</v>
      </c>
      <c r="F45">
        <v>700</v>
      </c>
      <c r="G45">
        <f>F45+100</f>
        <v>800</v>
      </c>
      <c r="H45" s="20">
        <f>G45-400</f>
        <v>400</v>
      </c>
      <c r="I45">
        <f t="shared" si="5"/>
        <v>1</v>
      </c>
    </row>
    <row r="46" spans="2:25" x14ac:dyDescent="0.2">
      <c r="B46" s="6">
        <v>2015</v>
      </c>
      <c r="C46" s="14" t="s">
        <v>283</v>
      </c>
      <c r="D46" s="6">
        <v>13.5</v>
      </c>
      <c r="E46" s="14" t="s">
        <v>76</v>
      </c>
      <c r="F46">
        <v>850</v>
      </c>
      <c r="G46">
        <f>F46+100</f>
        <v>950</v>
      </c>
      <c r="H46" s="20"/>
      <c r="I46">
        <f>IF(ISNUMBER(D46),1,0)</f>
        <v>1</v>
      </c>
    </row>
    <row r="47" spans="2:25" x14ac:dyDescent="0.2">
      <c r="C47" s="14" t="s">
        <v>298</v>
      </c>
      <c r="D47" s="6">
        <v>8.5</v>
      </c>
      <c r="E47" s="14" t="s">
        <v>89</v>
      </c>
      <c r="F47">
        <v>355</v>
      </c>
      <c r="G47">
        <f>F47+100</f>
        <v>455</v>
      </c>
      <c r="H47" s="20">
        <f>SUM(G46:G47)-400</f>
        <v>1005</v>
      </c>
      <c r="I47">
        <f>IF(ISNUMBER(D47),1,0)</f>
        <v>1</v>
      </c>
    </row>
    <row r="48" spans="2:25" x14ac:dyDescent="0.2">
      <c r="B48" s="6">
        <v>2016</v>
      </c>
      <c r="C48" t="s">
        <v>176</v>
      </c>
      <c r="D48" s="192">
        <v>7.5</v>
      </c>
      <c r="E48" s="14" t="s">
        <v>88</v>
      </c>
      <c r="F48">
        <v>280</v>
      </c>
      <c r="G48">
        <f>F48+100</f>
        <v>380</v>
      </c>
      <c r="H48" s="20">
        <f>G48-400</f>
        <v>-20</v>
      </c>
      <c r="I48">
        <f t="shared" si="5"/>
        <v>1</v>
      </c>
    </row>
    <row r="49" spans="2:9" x14ac:dyDescent="0.2">
      <c r="B49" s="6">
        <v>2017</v>
      </c>
      <c r="D49" s="192" t="s">
        <v>302</v>
      </c>
      <c r="E49" s="14"/>
      <c r="H49" s="20">
        <v>-400</v>
      </c>
      <c r="I49">
        <f>IF(ISNUMBER(D49),1,0)</f>
        <v>0</v>
      </c>
    </row>
    <row r="50" spans="2:9" x14ac:dyDescent="0.2">
      <c r="G50">
        <f>SUM(G39:G49)</f>
        <v>4195</v>
      </c>
    </row>
    <row r="51" spans="2:9" x14ac:dyDescent="0.2">
      <c r="F51" s="15" t="s">
        <v>211</v>
      </c>
      <c r="G51" s="20">
        <f>G50-($B$1*400)</f>
        <v>195</v>
      </c>
      <c r="H51" s="20">
        <f>SUM(H39:H49)</f>
        <v>195</v>
      </c>
      <c r="I51" s="20">
        <f>SUM(I39:I48)</f>
        <v>6</v>
      </c>
    </row>
    <row r="52" spans="2:9" ht="18" x14ac:dyDescent="0.25">
      <c r="B52" s="463" t="s">
        <v>208</v>
      </c>
      <c r="C52" s="463"/>
      <c r="D52" s="463"/>
      <c r="E52" s="463"/>
    </row>
    <row r="53" spans="2:9" x14ac:dyDescent="0.2">
      <c r="B53" s="6">
        <v>2008</v>
      </c>
      <c r="D53" s="192" t="s">
        <v>302</v>
      </c>
      <c r="E53" s="14"/>
      <c r="H53" s="20">
        <v>-400</v>
      </c>
      <c r="I53">
        <f>IF(ISNUMBER(D53),1,0)</f>
        <v>0</v>
      </c>
    </row>
    <row r="54" spans="2:9" x14ac:dyDescent="0.2">
      <c r="B54" s="6">
        <v>2009</v>
      </c>
      <c r="D54" s="192" t="s">
        <v>302</v>
      </c>
      <c r="E54" s="14"/>
      <c r="H54" s="20">
        <v>-400</v>
      </c>
      <c r="I54">
        <f t="shared" ref="I54:I62" si="6">IF(ISNUMBER(D54),1,0)</f>
        <v>0</v>
      </c>
    </row>
    <row r="55" spans="2:9" x14ac:dyDescent="0.2">
      <c r="B55" s="6">
        <v>2010</v>
      </c>
      <c r="D55" s="192" t="s">
        <v>302</v>
      </c>
      <c r="E55" s="14"/>
      <c r="H55" s="20">
        <v>-400</v>
      </c>
      <c r="I55">
        <f t="shared" si="6"/>
        <v>0</v>
      </c>
    </row>
    <row r="56" spans="2:9" x14ac:dyDescent="0.2">
      <c r="B56" s="6">
        <v>2011</v>
      </c>
      <c r="D56" s="192" t="s">
        <v>302</v>
      </c>
      <c r="E56" s="14"/>
      <c r="H56" s="20">
        <v>-400</v>
      </c>
      <c r="I56">
        <f t="shared" si="6"/>
        <v>0</v>
      </c>
    </row>
    <row r="57" spans="2:9" x14ac:dyDescent="0.2">
      <c r="B57" s="6">
        <v>2012</v>
      </c>
      <c r="C57" t="s">
        <v>104</v>
      </c>
      <c r="D57" s="6">
        <v>21</v>
      </c>
      <c r="E57" t="s">
        <v>6</v>
      </c>
      <c r="F57">
        <v>2250</v>
      </c>
      <c r="G57">
        <f>F57+100</f>
        <v>2350</v>
      </c>
      <c r="H57" s="20"/>
      <c r="I57">
        <f t="shared" si="6"/>
        <v>1</v>
      </c>
    </row>
    <row r="58" spans="2:9" x14ac:dyDescent="0.2">
      <c r="C58" t="s">
        <v>106</v>
      </c>
      <c r="D58" s="6">
        <v>12.5</v>
      </c>
      <c r="E58" t="s">
        <v>0</v>
      </c>
      <c r="F58">
        <v>650</v>
      </c>
      <c r="G58">
        <f>F58+100</f>
        <v>750</v>
      </c>
      <c r="H58" s="20">
        <f>SUM(G57:G58)-400</f>
        <v>2700</v>
      </c>
      <c r="I58">
        <f t="shared" si="6"/>
        <v>1</v>
      </c>
    </row>
    <row r="59" spans="2:9" x14ac:dyDescent="0.2">
      <c r="B59" s="6">
        <v>2013</v>
      </c>
      <c r="C59" t="s">
        <v>209</v>
      </c>
      <c r="D59" s="6">
        <v>13</v>
      </c>
      <c r="E59" t="s">
        <v>16</v>
      </c>
      <c r="F59">
        <v>800</v>
      </c>
      <c r="G59">
        <f>F59+100</f>
        <v>900</v>
      </c>
      <c r="H59" s="20">
        <f>G59-400</f>
        <v>500</v>
      </c>
      <c r="I59">
        <f t="shared" si="6"/>
        <v>1</v>
      </c>
    </row>
    <row r="60" spans="2:9" x14ac:dyDescent="0.2">
      <c r="B60" s="6">
        <v>2014</v>
      </c>
      <c r="D60" s="192" t="s">
        <v>302</v>
      </c>
      <c r="E60" s="14"/>
      <c r="H60" s="20">
        <v>-400</v>
      </c>
      <c r="I60">
        <f t="shared" si="6"/>
        <v>0</v>
      </c>
    </row>
    <row r="61" spans="2:9" x14ac:dyDescent="0.2">
      <c r="B61" s="6">
        <v>2015</v>
      </c>
      <c r="D61" s="192" t="s">
        <v>302</v>
      </c>
      <c r="E61" s="14"/>
      <c r="H61" s="20">
        <v>-400</v>
      </c>
      <c r="I61">
        <f t="shared" si="6"/>
        <v>0</v>
      </c>
    </row>
    <row r="62" spans="2:9" x14ac:dyDescent="0.2">
      <c r="B62" s="6">
        <v>2016</v>
      </c>
      <c r="C62" t="s">
        <v>340</v>
      </c>
      <c r="D62" s="192">
        <v>18</v>
      </c>
      <c r="E62" s="14" t="s">
        <v>36</v>
      </c>
      <c r="F62">
        <v>2000</v>
      </c>
      <c r="G62">
        <f>F62+100</f>
        <v>2100</v>
      </c>
      <c r="H62" s="20">
        <f>G62-400</f>
        <v>1700</v>
      </c>
      <c r="I62">
        <f t="shared" si="6"/>
        <v>1</v>
      </c>
    </row>
    <row r="63" spans="2:9" x14ac:dyDescent="0.2">
      <c r="B63" s="6">
        <v>2017</v>
      </c>
      <c r="D63" s="192" t="s">
        <v>302</v>
      </c>
      <c r="E63" s="14"/>
      <c r="H63" s="20">
        <v>-400</v>
      </c>
      <c r="I63">
        <f>IF(ISNUMBER(D63),1,0)</f>
        <v>0</v>
      </c>
    </row>
    <row r="64" spans="2:9" x14ac:dyDescent="0.2">
      <c r="G64">
        <f>SUM(G53:G63)</f>
        <v>6100</v>
      </c>
    </row>
    <row r="65" spans="6:9" x14ac:dyDescent="0.2">
      <c r="F65" s="15" t="s">
        <v>211</v>
      </c>
      <c r="G65" s="20">
        <f>G64-($B$1*400)</f>
        <v>2100</v>
      </c>
      <c r="H65" s="20">
        <f>SUM(H53:H63)</f>
        <v>2100</v>
      </c>
      <c r="I65" s="20">
        <f>SUM(I53:I62)</f>
        <v>4</v>
      </c>
    </row>
    <row r="109" spans="2:15" x14ac:dyDescent="0.2">
      <c r="B109"/>
      <c r="D109"/>
      <c r="O109" s="14"/>
    </row>
  </sheetData>
  <mergeCells count="5">
    <mergeCell ref="T2:W2"/>
    <mergeCell ref="B2:E2"/>
    <mergeCell ref="B24:E24"/>
    <mergeCell ref="B38:E38"/>
    <mergeCell ref="B52:E52"/>
  </mergeCells>
  <pageMargins left="0.2" right="0.2" top="0.2" bottom="0.2" header="0" footer="0"/>
  <pageSetup scale="9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5"/>
  <sheetViews>
    <sheetView workbookViewId="0">
      <selection activeCell="B2" sqref="B2"/>
    </sheetView>
  </sheetViews>
  <sheetFormatPr defaultRowHeight="12.75" x14ac:dyDescent="0.2"/>
  <cols>
    <col min="2" max="2" width="18.5703125" bestFit="1" customWidth="1"/>
  </cols>
  <sheetData>
    <row r="2" spans="2:3" x14ac:dyDescent="0.2">
      <c r="B2" s="213" t="s">
        <v>297</v>
      </c>
      <c r="C2" s="213" t="s">
        <v>311</v>
      </c>
    </row>
    <row r="3" spans="2:3" x14ac:dyDescent="0.2">
      <c r="B3" s="212" t="s">
        <v>197</v>
      </c>
      <c r="C3" s="213" t="s">
        <v>309</v>
      </c>
    </row>
    <row r="4" spans="2:3" x14ac:dyDescent="0.2">
      <c r="B4" s="212" t="s">
        <v>307</v>
      </c>
      <c r="C4" s="213" t="s">
        <v>310</v>
      </c>
    </row>
    <row r="5" spans="2:3" x14ac:dyDescent="0.2">
      <c r="C5" s="213"/>
    </row>
  </sheetData>
  <pageMargins left="0.2" right="0.2" top="0.2" bottom="0.2" header="0" footer="0"/>
  <pageSetup scale="9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C106"/>
  <sheetViews>
    <sheetView topLeftCell="U1" workbookViewId="0">
      <selection activeCell="B4" sqref="B4"/>
    </sheetView>
  </sheetViews>
  <sheetFormatPr defaultColWidth="11.42578125" defaultRowHeight="12.75" x14ac:dyDescent="0.2"/>
  <cols>
    <col min="1" max="1" width="1.7109375" style="103" customWidth="1"/>
    <col min="2" max="2" width="10.7109375" style="103" bestFit="1" customWidth="1"/>
    <col min="3" max="3" width="5.5703125" style="104" customWidth="1"/>
    <col min="4" max="4" width="6.140625" style="104" bestFit="1" customWidth="1"/>
    <col min="5" max="5" width="6.140625" style="104" customWidth="1"/>
    <col min="6" max="6" width="5.28515625" style="104" bestFit="1" customWidth="1"/>
    <col min="7" max="7" width="6.140625" style="104" bestFit="1" customWidth="1"/>
    <col min="8" max="8" width="6.140625" style="104" customWidth="1"/>
    <col min="9" max="9" width="5.28515625" style="104" bestFit="1" customWidth="1"/>
    <col min="10" max="10" width="7.42578125" style="104" customWidth="1"/>
    <col min="11" max="11" width="6.140625" style="104" bestFit="1" customWidth="1"/>
    <col min="12" max="12" width="10" style="104" customWidth="1"/>
    <col min="13" max="13" width="6.140625" style="104" bestFit="1" customWidth="1"/>
    <col min="14" max="14" width="6.5703125" style="104" customWidth="1"/>
    <col min="15" max="15" width="7" style="104" customWidth="1"/>
    <col min="16" max="16" width="9" style="104" bestFit="1" customWidth="1"/>
    <col min="17" max="28" width="7" style="103" customWidth="1"/>
    <col min="29" max="29" width="11.42578125" style="103"/>
    <col min="30" max="30" width="6.28515625" style="103" customWidth="1"/>
    <col min="31" max="31" width="7.5703125" style="103" bestFit="1" customWidth="1"/>
    <col min="32" max="33" width="6.42578125" style="103" bestFit="1" customWidth="1"/>
    <col min="34" max="34" width="7.5703125" style="103" bestFit="1" customWidth="1"/>
    <col min="35" max="36" width="6.140625" style="103" bestFit="1" customWidth="1"/>
    <col min="37" max="37" width="7" style="103" customWidth="1"/>
    <col min="38" max="38" width="6.42578125" style="103" bestFit="1" customWidth="1"/>
    <col min="39" max="39" width="7.5703125" style="103" customWidth="1"/>
    <col min="40" max="40" width="8" style="103" customWidth="1"/>
    <col min="41" max="41" width="6.7109375" style="103" customWidth="1"/>
    <col min="42" max="42" width="6.42578125" style="103" bestFit="1" customWidth="1"/>
    <col min="43" max="43" width="9" style="103" bestFit="1" customWidth="1"/>
    <col min="44" max="45" width="7.5703125" style="103" bestFit="1" customWidth="1"/>
    <col min="46" max="46" width="9.5703125" style="103" bestFit="1" customWidth="1"/>
    <col min="47" max="53" width="7.5703125" style="103" bestFit="1" customWidth="1"/>
    <col min="54" max="16384" width="11.42578125" style="103"/>
  </cols>
  <sheetData>
    <row r="1" spans="2:53" ht="12.75" customHeight="1" x14ac:dyDescent="0.4">
      <c r="B1" s="368" t="s">
        <v>303</v>
      </c>
      <c r="C1" s="369">
        <v>10</v>
      </c>
      <c r="AD1" s="442" t="s">
        <v>365</v>
      </c>
      <c r="AE1" s="442"/>
      <c r="AF1" s="442"/>
      <c r="AG1" s="367"/>
      <c r="AH1" s="367"/>
      <c r="AI1" s="367"/>
      <c r="AJ1" s="442"/>
      <c r="AK1" s="442"/>
      <c r="AL1" s="442"/>
      <c r="AM1" s="367"/>
      <c r="AP1" s="442" t="s">
        <v>365</v>
      </c>
      <c r="AQ1" s="442"/>
      <c r="AR1" s="442"/>
      <c r="AS1" s="367"/>
      <c r="AT1" s="367"/>
      <c r="AU1" s="442"/>
      <c r="AV1" s="442"/>
      <c r="AW1" s="442"/>
      <c r="AX1" s="367"/>
      <c r="AY1" s="442" t="s">
        <v>365</v>
      </c>
      <c r="AZ1" s="442"/>
      <c r="BA1" s="442"/>
    </row>
    <row r="2" spans="2:53" ht="12.75" customHeight="1" x14ac:dyDescent="0.4">
      <c r="B2" s="368" t="s">
        <v>304</v>
      </c>
      <c r="C2" s="369">
        <f>C1*4</f>
        <v>40</v>
      </c>
      <c r="AD2" s="442"/>
      <c r="AE2" s="442"/>
      <c r="AF2" s="442"/>
      <c r="AG2" s="367"/>
      <c r="AH2" s="367"/>
      <c r="AI2" s="367"/>
      <c r="AJ2" s="442"/>
      <c r="AK2" s="442"/>
      <c r="AL2" s="442"/>
      <c r="AM2" s="367"/>
      <c r="AP2" s="442"/>
      <c r="AQ2" s="442"/>
      <c r="AR2" s="442"/>
      <c r="AS2" s="367"/>
      <c r="AT2" s="367"/>
      <c r="AU2" s="443"/>
      <c r="AV2" s="443"/>
      <c r="AW2" s="443"/>
      <c r="AX2" s="367"/>
      <c r="AY2" s="442"/>
      <c r="AZ2" s="442"/>
      <c r="BA2" s="442"/>
    </row>
    <row r="3" spans="2:53" x14ac:dyDescent="0.2">
      <c r="C3" s="103"/>
      <c r="J3" s="322" t="s">
        <v>250</v>
      </c>
      <c r="K3" s="106"/>
      <c r="L3" s="322" t="s">
        <v>251</v>
      </c>
      <c r="M3" s="106"/>
      <c r="N3" s="322" t="s">
        <v>361</v>
      </c>
      <c r="O3" s="106"/>
      <c r="Q3" s="430" t="s">
        <v>280</v>
      </c>
      <c r="R3" s="431"/>
      <c r="S3" s="431"/>
      <c r="T3" s="431"/>
      <c r="U3" s="432"/>
      <c r="V3" s="430" t="s">
        <v>281</v>
      </c>
      <c r="W3" s="431"/>
      <c r="X3" s="431"/>
      <c r="Y3" s="431"/>
      <c r="Z3" s="432"/>
      <c r="AE3" s="104"/>
      <c r="AF3" s="104"/>
      <c r="AG3" s="104"/>
      <c r="AH3" s="104"/>
      <c r="AI3" s="104"/>
      <c r="AJ3" s="104"/>
      <c r="AK3" s="322" t="s">
        <v>250</v>
      </c>
      <c r="AL3" s="106"/>
      <c r="AM3" s="322" t="s">
        <v>364</v>
      </c>
      <c r="AN3" s="106"/>
      <c r="AO3" s="322" t="s">
        <v>361</v>
      </c>
      <c r="AP3" s="106"/>
      <c r="AQ3" s="104"/>
      <c r="AR3" s="430" t="s">
        <v>280</v>
      </c>
      <c r="AS3" s="431"/>
      <c r="AT3" s="431"/>
      <c r="AU3" s="431"/>
      <c r="AV3" s="432"/>
      <c r="AW3" s="430" t="s">
        <v>281</v>
      </c>
      <c r="AX3" s="431"/>
      <c r="AY3" s="431"/>
      <c r="AZ3" s="431"/>
      <c r="BA3" s="432"/>
    </row>
    <row r="4" spans="2:53" x14ac:dyDescent="0.2">
      <c r="C4" s="103"/>
      <c r="D4" s="375" t="s">
        <v>240</v>
      </c>
      <c r="E4" s="376" t="s">
        <v>241</v>
      </c>
      <c r="F4" s="376" t="s">
        <v>313</v>
      </c>
      <c r="G4" s="375" t="s">
        <v>242</v>
      </c>
      <c r="H4" s="376" t="s">
        <v>243</v>
      </c>
      <c r="I4" s="377" t="s">
        <v>313</v>
      </c>
      <c r="J4" s="108" t="s">
        <v>244</v>
      </c>
      <c r="K4" s="109" t="s">
        <v>245</v>
      </c>
      <c r="L4" s="110" t="s">
        <v>244</v>
      </c>
      <c r="M4" s="111" t="s">
        <v>245</v>
      </c>
      <c r="N4" s="110" t="s">
        <v>244</v>
      </c>
      <c r="O4" s="112" t="s">
        <v>245</v>
      </c>
      <c r="P4" s="104" t="s">
        <v>191</v>
      </c>
      <c r="Q4" s="110" t="s">
        <v>193</v>
      </c>
      <c r="R4" s="113" t="s">
        <v>192</v>
      </c>
      <c r="S4" s="113" t="s">
        <v>194</v>
      </c>
      <c r="T4" s="113" t="s">
        <v>195</v>
      </c>
      <c r="U4" s="111" t="s">
        <v>196</v>
      </c>
      <c r="V4" s="110" t="s">
        <v>193</v>
      </c>
      <c r="W4" s="113" t="s">
        <v>192</v>
      </c>
      <c r="X4" s="113" t="s">
        <v>194</v>
      </c>
      <c r="Y4" s="113" t="s">
        <v>195</v>
      </c>
      <c r="Z4" s="111" t="s">
        <v>196</v>
      </c>
      <c r="AE4" s="375" t="s">
        <v>240</v>
      </c>
      <c r="AF4" s="376" t="s">
        <v>241</v>
      </c>
      <c r="AG4" s="376" t="s">
        <v>313</v>
      </c>
      <c r="AH4" s="375" t="s">
        <v>242</v>
      </c>
      <c r="AI4" s="376" t="s">
        <v>243</v>
      </c>
      <c r="AJ4" s="377" t="s">
        <v>313</v>
      </c>
      <c r="AK4" s="110" t="s">
        <v>244</v>
      </c>
      <c r="AL4" s="111" t="s">
        <v>245</v>
      </c>
      <c r="AM4" s="110" t="s">
        <v>244</v>
      </c>
      <c r="AN4" s="111" t="s">
        <v>245</v>
      </c>
      <c r="AO4" s="110" t="s">
        <v>244</v>
      </c>
      <c r="AP4" s="112" t="s">
        <v>245</v>
      </c>
      <c r="AQ4" s="104" t="s">
        <v>191</v>
      </c>
      <c r="AR4" s="110" t="s">
        <v>193</v>
      </c>
      <c r="AS4" s="113" t="s">
        <v>192</v>
      </c>
      <c r="AT4" s="113" t="s">
        <v>194</v>
      </c>
      <c r="AU4" s="113" t="s">
        <v>195</v>
      </c>
      <c r="AV4" s="111" t="s">
        <v>196</v>
      </c>
      <c r="AW4" s="110" t="s">
        <v>193</v>
      </c>
      <c r="AX4" s="113" t="s">
        <v>192</v>
      </c>
      <c r="AY4" s="113" t="s">
        <v>194</v>
      </c>
      <c r="AZ4" s="113" t="s">
        <v>195</v>
      </c>
      <c r="BA4" s="111" t="s">
        <v>196</v>
      </c>
    </row>
    <row r="5" spans="2:53" x14ac:dyDescent="0.2">
      <c r="C5" s="103">
        <v>2008</v>
      </c>
      <c r="D5" s="110">
        <f>COUNTIF('2008'!P$4:P$36,D$4)</f>
        <v>21</v>
      </c>
      <c r="E5" s="113">
        <f>COUNTIF('2008'!P$4:P$36,E$4)</f>
        <v>11</v>
      </c>
      <c r="F5" s="111">
        <f>COUNTIF('2008'!P$4:P$36,F$4)</f>
        <v>0</v>
      </c>
      <c r="G5" s="110">
        <f>COUNTIF('2008'!Q$4:Q$36,G$4)</f>
        <v>18</v>
      </c>
      <c r="H5" s="113">
        <f>COUNTIF('2008'!Q$4:Q$36,H$4)</f>
        <v>13</v>
      </c>
      <c r="I5" s="111">
        <f>COUNTIF('2008'!Q$4:Q$36,I$4)</f>
        <v>1</v>
      </c>
      <c r="J5" s="105">
        <f>COUNTIF('2008'!R$4:R$36,J$4)</f>
        <v>3</v>
      </c>
      <c r="K5" s="106">
        <f>COUNTIF('2008'!R$4:R$36,K$4)</f>
        <v>29</v>
      </c>
      <c r="L5" s="105">
        <f>COUNTIF('2008'!S$4:S$36,L$4)</f>
        <v>0</v>
      </c>
      <c r="M5" s="106">
        <f>COUNTIF('2008'!S$4:S$36,M$4)</f>
        <v>12</v>
      </c>
      <c r="N5" s="105">
        <f>COUNTIF('2008'!T$4:T$36,N$4)</f>
        <v>0</v>
      </c>
      <c r="O5" s="106">
        <f>COUNTIF('2008'!T$4:T$36,O$4)</f>
        <v>32</v>
      </c>
      <c r="P5" s="104" t="str">
        <f>'2008'!U$38</f>
        <v>13-7-0</v>
      </c>
      <c r="Q5" s="105" t="str">
        <f>'2008'!V$38</f>
        <v>2-2-0</v>
      </c>
      <c r="R5" s="107" t="str">
        <f>'2008'!W$38</f>
        <v>2-2-0</v>
      </c>
      <c r="S5" s="107" t="str">
        <f>'2008'!X$38</f>
        <v>4-0-0</v>
      </c>
      <c r="T5" s="107" t="str">
        <f>'2008'!Y$38</f>
        <v>2-2-0</v>
      </c>
      <c r="U5" s="106" t="str">
        <f>'2008'!Z$38</f>
        <v>3-1-0</v>
      </c>
      <c r="V5" s="105" t="str">
        <f>'2008'!AA$38</f>
        <v>2-2</v>
      </c>
      <c r="W5" s="107" t="str">
        <f>'2008'!AB$38</f>
        <v>2-2</v>
      </c>
      <c r="X5" s="107" t="str">
        <f>'2008'!AC$38</f>
        <v>4-0</v>
      </c>
      <c r="Y5" s="107" t="str">
        <f>'2008'!AD$38</f>
        <v>4-0</v>
      </c>
      <c r="Z5" s="106" t="str">
        <f>'2008'!AE$38</f>
        <v>4-0</v>
      </c>
      <c r="AD5" s="103">
        <v>2008</v>
      </c>
      <c r="AE5" s="110">
        <f t="shared" ref="AE5:AG9" ca="1" si="0">COUNTIF(INDIRECT("'"&amp;TEXT($AD5,"0") &amp; "'!" &amp;"p$42:p$74"),AE$4)</f>
        <v>16</v>
      </c>
      <c r="AF5" s="113">
        <f t="shared" ca="1" si="0"/>
        <v>15</v>
      </c>
      <c r="AG5" s="111">
        <f t="shared" ca="1" si="0"/>
        <v>1</v>
      </c>
      <c r="AH5" s="110">
        <f t="shared" ref="AH5:AJ10" ca="1" si="1">COUNTIF(INDIRECT("'"&amp;TEXT($AD5,"0") &amp; "'!" &amp;"q$42:q$74"),AH$4)</f>
        <v>16</v>
      </c>
      <c r="AI5" s="113">
        <f t="shared" ca="1" si="1"/>
        <v>15</v>
      </c>
      <c r="AJ5" s="111">
        <f t="shared" ca="1" si="1"/>
        <v>1</v>
      </c>
      <c r="AK5" s="105">
        <f t="shared" ref="AK5:AL10" ca="1" si="2">COUNTIF(INDIRECT("'"&amp;TEXT($AD5,"0") &amp; "'!" &amp;"r$42:r$74"),AK$4)</f>
        <v>5</v>
      </c>
      <c r="AL5" s="107">
        <f t="shared" ca="1" si="2"/>
        <v>27</v>
      </c>
      <c r="AM5" s="107">
        <f t="shared" ref="AM5:AN10" ca="1" si="3">COUNTIF(INDIRECT("'"&amp;TEXT($AD5,"0") &amp; "'!" &amp;"s$42:s$74"),AM$4)</f>
        <v>1</v>
      </c>
      <c r="AN5" s="107">
        <f t="shared" ca="1" si="3"/>
        <v>15</v>
      </c>
      <c r="AO5" s="107">
        <f t="shared" ref="AO5:AP10" ca="1" si="4">COUNTIF(INDIRECT("'"&amp;TEXT($AD5,"0") &amp; "'!" &amp;"t$42:t$74"),AO$4)</f>
        <v>4</v>
      </c>
      <c r="AP5" s="106">
        <f t="shared" ca="1" si="4"/>
        <v>28</v>
      </c>
      <c r="AQ5" s="104" t="str">
        <f t="shared" ref="AQ5:AQ10" ca="1" si="5">INDIRECT("'"&amp;TEXT($AD5,"0") &amp; "'!" &amp;"u$76")</f>
        <v>11-9-0</v>
      </c>
      <c r="AR5" s="105" t="str">
        <f t="shared" ref="AR5:AR10" ca="1" si="6">INDIRECT("'"&amp;TEXT($AD5,"0") &amp; "'!" &amp;"v$76")</f>
        <v>3-1-0</v>
      </c>
      <c r="AS5" s="107" t="str">
        <f t="shared" ref="AS5:AS10" ca="1" si="7">INDIRECT("'"&amp;TEXT($AD5,"0") &amp; "'!" &amp;"w$76")</f>
        <v>1-3-0</v>
      </c>
      <c r="AT5" s="107" t="str">
        <f t="shared" ref="AT5:AT10" ca="1" si="8">INDIRECT("'"&amp;TEXT($AD5,"0") &amp; "'!" &amp;"x$76")</f>
        <v>2-2-0</v>
      </c>
      <c r="AU5" s="107" t="str">
        <f t="shared" ref="AU5:AU10" ca="1" si="9">INDIRECT("'"&amp;TEXT($AD5,"0") &amp; "'!" &amp;"y$76")</f>
        <v>2-2-0</v>
      </c>
      <c r="AV5" s="107" t="str">
        <f t="shared" ref="AV5:AV10" ca="1" si="10">INDIRECT("'"&amp;TEXT($AD5,"0") &amp; "'!" &amp;"Z$76")</f>
        <v>3-1-0</v>
      </c>
      <c r="AW5" s="105" t="str">
        <f t="shared" ref="AW5:AW10" ca="1" si="11">INDIRECT("'"&amp;TEXT($AD5,"0") &amp; "'!" &amp;"AA$76")</f>
        <v>3-1-0</v>
      </c>
      <c r="AX5" s="107" t="str">
        <f t="shared" ref="AX5:AX10" ca="1" si="12">INDIRECT("'"&amp;TEXT($AD5,"0") &amp; "'!" &amp;"AB$76")</f>
        <v>1-2-1</v>
      </c>
      <c r="AY5" s="107" t="str">
        <f t="shared" ref="AY5:AY10" ca="1" si="13">INDIRECT("'"&amp;TEXT($AD5,"0") &amp; "'!" &amp;"AC$76")</f>
        <v>3-1-0</v>
      </c>
      <c r="AZ5" s="107" t="str">
        <f t="shared" ref="AZ5:AZ10" ca="1" si="14">INDIRECT("'"&amp;TEXT($AD5,"0") &amp; "'!" &amp;"AD$76")</f>
        <v>4-0-0</v>
      </c>
      <c r="BA5" s="106" t="str">
        <f t="shared" ref="BA5:BA10" ca="1" si="15">INDIRECT("'"&amp;TEXT($AD5,"0") &amp; "'!" &amp;"AE$76")</f>
        <v>4-0-0</v>
      </c>
    </row>
    <row r="6" spans="2:53" x14ac:dyDescent="0.2">
      <c r="C6" s="103">
        <v>2009</v>
      </c>
      <c r="D6" s="110">
        <f>COUNTIF('2009'!P$4:P$36,D$4)</f>
        <v>13</v>
      </c>
      <c r="E6" s="113">
        <f>COUNTIF('2009'!P$4:P$36,E$4)</f>
        <v>19</v>
      </c>
      <c r="F6" s="111">
        <f>COUNTIF('2009'!P$4:P$36,F$4)</f>
        <v>0</v>
      </c>
      <c r="G6" s="110">
        <f>COUNTIF('2009'!$Q$4:Q$36,G$4)</f>
        <v>17</v>
      </c>
      <c r="H6" s="113">
        <f>COUNTIF('2009'!Q$4:Q$36,H$4)</f>
        <v>14</v>
      </c>
      <c r="I6" s="111">
        <f>COUNTIF('2009'!Q$4:Q$36,I$4)</f>
        <v>1</v>
      </c>
      <c r="J6" s="110">
        <f>COUNTIF('2009'!R$4:R$36,J$4)</f>
        <v>9</v>
      </c>
      <c r="K6" s="111">
        <f>COUNTIF('2009'!R$4:R$36,K$4)</f>
        <v>23</v>
      </c>
      <c r="L6" s="110">
        <f>COUNTIF('2009'!S$4:S$36,L$4)</f>
        <v>1</v>
      </c>
      <c r="M6" s="111">
        <f>COUNTIF('2009'!S$4:S$36,M$4)</f>
        <v>10</v>
      </c>
      <c r="N6" s="110">
        <f>COUNTIF('2009'!T$4:T$36,N$4)</f>
        <v>1</v>
      </c>
      <c r="O6" s="111">
        <f>COUNTIF('2009'!T$4:T$36,O$4)</f>
        <v>31</v>
      </c>
      <c r="P6" s="104" t="str">
        <f>'2009'!U$38</f>
        <v>9-11-0</v>
      </c>
      <c r="Q6" s="110" t="str">
        <f>'2009'!V$38</f>
        <v>0-4-0</v>
      </c>
      <c r="R6" s="113" t="str">
        <f>'2009'!W$38</f>
        <v>3-1-0</v>
      </c>
      <c r="S6" s="113" t="str">
        <f>'2009'!X$38</f>
        <v>2-2-0</v>
      </c>
      <c r="T6" s="113" t="str">
        <f>'2009'!Y$38</f>
        <v>2-2-0</v>
      </c>
      <c r="U6" s="111" t="str">
        <f>'2009'!Z$38</f>
        <v>2-2-0</v>
      </c>
      <c r="V6" s="110" t="str">
        <f>'2009'!AA$38</f>
        <v>1-3</v>
      </c>
      <c r="W6" s="113" t="str">
        <f>'2009'!AB$38</f>
        <v>3-1</v>
      </c>
      <c r="X6" s="113" t="str">
        <f>'2009'!AC$38</f>
        <v>4-0</v>
      </c>
      <c r="Y6" s="113" t="str">
        <f>'2009'!AD$38</f>
        <v>4-0</v>
      </c>
      <c r="Z6" s="111" t="str">
        <f>'2009'!AE$38</f>
        <v>4-0</v>
      </c>
      <c r="AD6" s="103">
        <v>2009</v>
      </c>
      <c r="AE6" s="110">
        <f t="shared" ca="1" si="0"/>
        <v>16</v>
      </c>
      <c r="AF6" s="113">
        <f t="shared" ca="1" si="0"/>
        <v>16</v>
      </c>
      <c r="AG6" s="111">
        <f t="shared" ca="1" si="0"/>
        <v>0</v>
      </c>
      <c r="AH6" s="110">
        <f t="shared" ca="1" si="1"/>
        <v>18</v>
      </c>
      <c r="AI6" s="113">
        <f t="shared" ca="1" si="1"/>
        <v>14</v>
      </c>
      <c r="AJ6" s="111">
        <f t="shared" ca="1" si="1"/>
        <v>0</v>
      </c>
      <c r="AK6" s="110">
        <f t="shared" ca="1" si="2"/>
        <v>5</v>
      </c>
      <c r="AL6" s="113">
        <f t="shared" ca="1" si="2"/>
        <v>27</v>
      </c>
      <c r="AM6" s="113">
        <f t="shared" ca="1" si="3"/>
        <v>0</v>
      </c>
      <c r="AN6" s="113">
        <f t="shared" ca="1" si="3"/>
        <v>14</v>
      </c>
      <c r="AO6" s="113">
        <f t="shared" ca="1" si="4"/>
        <v>1</v>
      </c>
      <c r="AP6" s="111">
        <f t="shared" ca="1" si="4"/>
        <v>31</v>
      </c>
      <c r="AQ6" s="104" t="str">
        <f t="shared" ca="1" si="5"/>
        <v>10-10-0</v>
      </c>
      <c r="AR6" s="110" t="str">
        <f t="shared" ca="1" si="6"/>
        <v>2-2-0</v>
      </c>
      <c r="AS6" s="113" t="str">
        <f t="shared" ca="1" si="7"/>
        <v>2-2-0</v>
      </c>
      <c r="AT6" s="113" t="str">
        <f t="shared" ca="1" si="8"/>
        <v>2-2-0</v>
      </c>
      <c r="AU6" s="113" t="str">
        <f t="shared" ca="1" si="9"/>
        <v>2-2-0</v>
      </c>
      <c r="AV6" s="113" t="str">
        <f t="shared" ca="1" si="10"/>
        <v>2-2-0</v>
      </c>
      <c r="AW6" s="110" t="str">
        <f t="shared" ca="1" si="11"/>
        <v>2-2-0</v>
      </c>
      <c r="AX6" s="113" t="str">
        <f t="shared" ca="1" si="12"/>
        <v>2-2-0</v>
      </c>
      <c r="AY6" s="113" t="str">
        <f t="shared" ca="1" si="13"/>
        <v>3-1-0</v>
      </c>
      <c r="AZ6" s="113" t="str">
        <f t="shared" ca="1" si="14"/>
        <v>4-0-0</v>
      </c>
      <c r="BA6" s="111" t="str">
        <f t="shared" ca="1" si="15"/>
        <v>4-0-0</v>
      </c>
    </row>
    <row r="7" spans="2:53" x14ac:dyDescent="0.2">
      <c r="C7" s="103">
        <v>2010</v>
      </c>
      <c r="D7" s="110">
        <f>COUNTIF('2010'!P$4:P$36,D$4)</f>
        <v>14</v>
      </c>
      <c r="E7" s="113">
        <f>COUNTIF('2010'!P$4:P$36,E$4)</f>
        <v>16</v>
      </c>
      <c r="F7" s="111">
        <f>COUNTIF('2010'!P$4:P$36,F$4)</f>
        <v>2</v>
      </c>
      <c r="G7" s="110">
        <f>COUNTIF('2010'!$Q$4:Q$36,G$4)</f>
        <v>13</v>
      </c>
      <c r="H7" s="113">
        <f>COUNTIF('2010'!Q$4:Q$36,H$4)</f>
        <v>19</v>
      </c>
      <c r="I7" s="111">
        <f>COUNTIF('2010'!Q$4:Q$36,I$4)</f>
        <v>0</v>
      </c>
      <c r="J7" s="110">
        <f>COUNTIF('2010'!R$4:R$36,J$4)</f>
        <v>8</v>
      </c>
      <c r="K7" s="111">
        <f>COUNTIF('2010'!R$4:R$36,K$4)</f>
        <v>24</v>
      </c>
      <c r="L7" s="110">
        <f>COUNTIF('2010'!S$4:S$36,L$4)</f>
        <v>1</v>
      </c>
      <c r="M7" s="111">
        <f>COUNTIF('2010'!S$4:S$36,M$4)</f>
        <v>15</v>
      </c>
      <c r="N7" s="110">
        <f>COUNTIF('2010'!T$4:T$36,N$4)</f>
        <v>2</v>
      </c>
      <c r="O7" s="111">
        <f>COUNTIF('2010'!T$4:T$36,O$4)</f>
        <v>30</v>
      </c>
      <c r="P7" s="104" t="str">
        <f>'2010'!U$38</f>
        <v>10-9-1</v>
      </c>
      <c r="Q7" s="110" t="str">
        <f>'2010'!V$38</f>
        <v>2-2-0</v>
      </c>
      <c r="R7" s="113" t="str">
        <f>'2010'!W$38</f>
        <v>2-2-0</v>
      </c>
      <c r="S7" s="113" t="str">
        <f>'2010'!X$38</f>
        <v>1-3-0</v>
      </c>
      <c r="T7" s="113" t="str">
        <f>'2010'!Y$38</f>
        <v>2-1-1</v>
      </c>
      <c r="U7" s="111" t="str">
        <f>'2010'!Z$38</f>
        <v>3-1-0</v>
      </c>
      <c r="V7" s="110" t="str">
        <f>'2010'!AA$38</f>
        <v>3-1</v>
      </c>
      <c r="W7" s="113" t="str">
        <f>'2010'!AB$38</f>
        <v>3-1</v>
      </c>
      <c r="X7" s="113" t="str">
        <f>'2010'!AC$38</f>
        <v>3-1</v>
      </c>
      <c r="Y7" s="113" t="str">
        <f>'2010'!AD$38</f>
        <v>4-0</v>
      </c>
      <c r="Z7" s="111" t="str">
        <f>'2010'!AE$38</f>
        <v>4-0</v>
      </c>
      <c r="AD7" s="103">
        <v>2010</v>
      </c>
      <c r="AE7" s="110">
        <f t="shared" ca="1" si="0"/>
        <v>15</v>
      </c>
      <c r="AF7" s="113">
        <f t="shared" ca="1" si="0"/>
        <v>16</v>
      </c>
      <c r="AG7" s="111">
        <f t="shared" ca="1" si="0"/>
        <v>1</v>
      </c>
      <c r="AH7" s="110">
        <f t="shared" ca="1" si="1"/>
        <v>18</v>
      </c>
      <c r="AI7" s="113">
        <f t="shared" ca="1" si="1"/>
        <v>12</v>
      </c>
      <c r="AJ7" s="111">
        <f t="shared" ca="1" si="1"/>
        <v>2</v>
      </c>
      <c r="AK7" s="110">
        <f t="shared" ca="1" si="2"/>
        <v>5</v>
      </c>
      <c r="AL7" s="113">
        <f t="shared" ca="1" si="2"/>
        <v>27</v>
      </c>
      <c r="AM7" s="113">
        <f t="shared" ca="1" si="3"/>
        <v>3</v>
      </c>
      <c r="AN7" s="113">
        <f t="shared" ca="1" si="3"/>
        <v>14</v>
      </c>
      <c r="AO7" s="113">
        <f t="shared" ca="1" si="4"/>
        <v>6</v>
      </c>
      <c r="AP7" s="111">
        <f t="shared" ca="1" si="4"/>
        <v>26</v>
      </c>
      <c r="AQ7" s="104" t="str">
        <f t="shared" ca="1" si="5"/>
        <v>10-10-0</v>
      </c>
      <c r="AR7" s="110" t="str">
        <f t="shared" ca="1" si="6"/>
        <v>2-2-0</v>
      </c>
      <c r="AS7" s="113" t="str">
        <f t="shared" ca="1" si="7"/>
        <v>1-3-0</v>
      </c>
      <c r="AT7" s="113" t="str">
        <f t="shared" ca="1" si="8"/>
        <v>1-3-0</v>
      </c>
      <c r="AU7" s="113" t="str">
        <f t="shared" ca="1" si="9"/>
        <v>3-1-0</v>
      </c>
      <c r="AV7" s="113" t="str">
        <f t="shared" ca="1" si="10"/>
        <v>3-1-0</v>
      </c>
      <c r="AW7" s="110" t="str">
        <f t="shared" ca="1" si="11"/>
        <v>2-2-0</v>
      </c>
      <c r="AX7" s="113" t="str">
        <f t="shared" ca="1" si="12"/>
        <v>2-2-0</v>
      </c>
      <c r="AY7" s="113" t="str">
        <f t="shared" ca="1" si="13"/>
        <v>1-3-0</v>
      </c>
      <c r="AZ7" s="113" t="str">
        <f t="shared" ca="1" si="14"/>
        <v>3-1-0</v>
      </c>
      <c r="BA7" s="111" t="str">
        <f t="shared" ca="1" si="15"/>
        <v>4-0-0</v>
      </c>
    </row>
    <row r="8" spans="2:53" x14ac:dyDescent="0.2">
      <c r="C8" s="103">
        <v>2011</v>
      </c>
      <c r="D8" s="110">
        <f>COUNTIF('2011'!P$4:P$36,D$4)</f>
        <v>12</v>
      </c>
      <c r="E8" s="113">
        <f>COUNTIF('2011'!P$4:P$36,E$4)</f>
        <v>20</v>
      </c>
      <c r="F8" s="111">
        <f>COUNTIF('2011'!P$4:P$36,F$4)</f>
        <v>0</v>
      </c>
      <c r="G8" s="110">
        <f>COUNTIF('2011'!Q$4:Q$36,G$4)</f>
        <v>14</v>
      </c>
      <c r="H8" s="113">
        <f>COUNTIF('2011'!Q$4:Q$36,H$4)</f>
        <v>17</v>
      </c>
      <c r="I8" s="111">
        <f>COUNTIF('2011'!Q$4:Q$36,I$4)</f>
        <v>1</v>
      </c>
      <c r="J8" s="110">
        <f>COUNTIF('2011'!R$4:R$36,J$4)</f>
        <v>9</v>
      </c>
      <c r="K8" s="111">
        <f>COUNTIF('2011'!R$4:R$36,K$4)</f>
        <v>23</v>
      </c>
      <c r="L8" s="110">
        <f>COUNTIF('2011'!S$4:S$36,L$4)</f>
        <v>1</v>
      </c>
      <c r="M8" s="111">
        <f>COUNTIF('2011'!S$4:S$36,M$4)</f>
        <v>12</v>
      </c>
      <c r="N8" s="110">
        <f>COUNTIF('2011'!T$4:T$36,N$4)</f>
        <v>3</v>
      </c>
      <c r="O8" s="111">
        <f>COUNTIF('2011'!T$4:T$36,O$4)</f>
        <v>29</v>
      </c>
      <c r="P8" s="104" t="str">
        <f>'2011'!U$38</f>
        <v>11-9-0</v>
      </c>
      <c r="Q8" s="110" t="str">
        <f>'2011'!V$38</f>
        <v>2-2-0</v>
      </c>
      <c r="R8" s="113" t="str">
        <f>'2011'!W$38</f>
        <v>1-3-0</v>
      </c>
      <c r="S8" s="113" t="str">
        <f>'2011'!X$38</f>
        <v>3-1-0</v>
      </c>
      <c r="T8" s="113" t="str">
        <f>'2011'!Y$38</f>
        <v>2-2-0</v>
      </c>
      <c r="U8" s="111" t="str">
        <f>'2011'!Z$38</f>
        <v>3-1-0</v>
      </c>
      <c r="V8" s="110" t="str">
        <f>'2011'!AA$38</f>
        <v>3-1</v>
      </c>
      <c r="W8" s="113" t="str">
        <f>'2011'!AB$38</f>
        <v>3-1</v>
      </c>
      <c r="X8" s="113" t="str">
        <f>'2011'!AC$38</f>
        <v>4-0</v>
      </c>
      <c r="Y8" s="113" t="str">
        <f>'2011'!AD$38</f>
        <v>4-0</v>
      </c>
      <c r="Z8" s="111" t="str">
        <f>'2011'!AE$38</f>
        <v>4-0</v>
      </c>
      <c r="AD8" s="103">
        <v>2011</v>
      </c>
      <c r="AE8" s="110">
        <f t="shared" ca="1" si="0"/>
        <v>15</v>
      </c>
      <c r="AF8" s="113">
        <f t="shared" ca="1" si="0"/>
        <v>16</v>
      </c>
      <c r="AG8" s="111">
        <f t="shared" ca="1" si="0"/>
        <v>1</v>
      </c>
      <c r="AH8" s="110">
        <f t="shared" ca="1" si="1"/>
        <v>17</v>
      </c>
      <c r="AI8" s="113">
        <f t="shared" ca="1" si="1"/>
        <v>15</v>
      </c>
      <c r="AJ8" s="111">
        <f t="shared" ca="1" si="1"/>
        <v>0</v>
      </c>
      <c r="AK8" s="110">
        <f t="shared" ca="1" si="2"/>
        <v>7</v>
      </c>
      <c r="AL8" s="113">
        <f t="shared" ca="1" si="2"/>
        <v>25</v>
      </c>
      <c r="AM8" s="113">
        <f t="shared" ca="1" si="3"/>
        <v>1</v>
      </c>
      <c r="AN8" s="113">
        <f t="shared" ca="1" si="3"/>
        <v>16</v>
      </c>
      <c r="AO8" s="113">
        <f t="shared" ca="1" si="4"/>
        <v>6</v>
      </c>
      <c r="AP8" s="111">
        <f t="shared" ca="1" si="4"/>
        <v>26</v>
      </c>
      <c r="AQ8" s="104" t="str">
        <f t="shared" ca="1" si="5"/>
        <v>11-8-1</v>
      </c>
      <c r="AR8" s="110" t="str">
        <f t="shared" ca="1" si="6"/>
        <v>2-1-1</v>
      </c>
      <c r="AS8" s="113" t="str">
        <f t="shared" ca="1" si="7"/>
        <v>2-2-0</v>
      </c>
      <c r="AT8" s="113" t="str">
        <f t="shared" ca="1" si="8"/>
        <v>3-1-0</v>
      </c>
      <c r="AU8" s="113" t="str">
        <f t="shared" ca="1" si="9"/>
        <v>2-2-0</v>
      </c>
      <c r="AV8" s="113" t="str">
        <f t="shared" ca="1" si="10"/>
        <v>2-2-0</v>
      </c>
      <c r="AW8" s="110" t="str">
        <f t="shared" ca="1" si="11"/>
        <v>3-0-1</v>
      </c>
      <c r="AX8" s="113" t="str">
        <f t="shared" ca="1" si="12"/>
        <v>3-0-1</v>
      </c>
      <c r="AY8" s="113" t="str">
        <f t="shared" ca="1" si="13"/>
        <v>4-0-0</v>
      </c>
      <c r="AZ8" s="113" t="str">
        <f t="shared" ca="1" si="14"/>
        <v>4-0-0</v>
      </c>
      <c r="BA8" s="111" t="str">
        <f t="shared" ca="1" si="15"/>
        <v>4-0-0</v>
      </c>
    </row>
    <row r="9" spans="2:53" x14ac:dyDescent="0.2">
      <c r="C9" s="103">
        <v>2012</v>
      </c>
      <c r="D9" s="110">
        <f>COUNTIF('2012'!P$4:P$36,D$4)</f>
        <v>15</v>
      </c>
      <c r="E9" s="113">
        <f>COUNTIF('2012'!P$4:P$36,E$4)</f>
        <v>16</v>
      </c>
      <c r="F9" s="111">
        <f>COUNTIF('2012'!P$4:P$36,F$4)</f>
        <v>1</v>
      </c>
      <c r="G9" s="110">
        <f>COUNTIF('2012'!Q$4:Q$36,G$4)</f>
        <v>12</v>
      </c>
      <c r="H9" s="113">
        <f>COUNTIF('2012'!Q$4:Q$36,H$4)</f>
        <v>20</v>
      </c>
      <c r="I9" s="111">
        <f>COUNTIF('2012'!Q$4:Q$36,I$4)</f>
        <v>0</v>
      </c>
      <c r="J9" s="110">
        <f>COUNTIF('2012'!R$4:R$36,J$4)</f>
        <v>6</v>
      </c>
      <c r="K9" s="111">
        <f>COUNTIF('2012'!R$4:R$36,K$4)</f>
        <v>26</v>
      </c>
      <c r="L9" s="110">
        <f>COUNTIF('2012'!S$4:S$36,L$4)</f>
        <v>1</v>
      </c>
      <c r="M9" s="111">
        <f>COUNTIF('2012'!S$4:S$36,M$4)</f>
        <v>12</v>
      </c>
      <c r="N9" s="110">
        <f>COUNTIF('2012'!T$4:T$36,N$4)</f>
        <v>4</v>
      </c>
      <c r="O9" s="111">
        <f>COUNTIF('2012'!T$4:T$36,O$4)</f>
        <v>28</v>
      </c>
      <c r="P9" s="104" t="str">
        <f>'2012'!U$38</f>
        <v>10-10-0</v>
      </c>
      <c r="Q9" s="110" t="str">
        <f>'2012'!V$38</f>
        <v>2-2-0</v>
      </c>
      <c r="R9" s="113" t="str">
        <f>'2012'!W$38</f>
        <v>2-2-0</v>
      </c>
      <c r="S9" s="113" t="str">
        <f>'2012'!X$38</f>
        <v>3-1-0</v>
      </c>
      <c r="T9" s="113" t="str">
        <f>'2012'!Y$38</f>
        <v>2-2-0</v>
      </c>
      <c r="U9" s="111" t="str">
        <f>'2012'!Z$38</f>
        <v>1-3-0</v>
      </c>
      <c r="V9" s="110" t="str">
        <f>'2012'!AA$38</f>
        <v>2-2</v>
      </c>
      <c r="W9" s="113" t="str">
        <f>'2012'!AB$38</f>
        <v>3-1</v>
      </c>
      <c r="X9" s="113" t="str">
        <f>'2012'!AC$38</f>
        <v>4-0</v>
      </c>
      <c r="Y9" s="113" t="str">
        <f>'2012'!AD$38</f>
        <v>2-2</v>
      </c>
      <c r="Z9" s="111" t="str">
        <f>'2012'!AE$38</f>
        <v>4-0</v>
      </c>
      <c r="AD9" s="103">
        <v>2012</v>
      </c>
      <c r="AE9" s="110">
        <f t="shared" ca="1" si="0"/>
        <v>18</v>
      </c>
      <c r="AF9" s="113">
        <f t="shared" ca="1" si="0"/>
        <v>13</v>
      </c>
      <c r="AG9" s="111">
        <f t="shared" ca="1" si="0"/>
        <v>1</v>
      </c>
      <c r="AH9" s="110">
        <f t="shared" ca="1" si="1"/>
        <v>11</v>
      </c>
      <c r="AI9" s="113">
        <f t="shared" ca="1" si="1"/>
        <v>21</v>
      </c>
      <c r="AJ9" s="111">
        <f t="shared" ca="1" si="1"/>
        <v>0</v>
      </c>
      <c r="AK9" s="110">
        <f t="shared" ca="1" si="2"/>
        <v>3</v>
      </c>
      <c r="AL9" s="113">
        <f t="shared" ca="1" si="2"/>
        <v>29</v>
      </c>
      <c r="AM9" s="113">
        <f t="shared" ca="1" si="3"/>
        <v>1</v>
      </c>
      <c r="AN9" s="113">
        <f t="shared" ca="1" si="3"/>
        <v>20</v>
      </c>
      <c r="AO9" s="113">
        <f t="shared" ca="1" si="4"/>
        <v>3</v>
      </c>
      <c r="AP9" s="111">
        <f t="shared" ca="1" si="4"/>
        <v>29</v>
      </c>
      <c r="AQ9" s="104" t="str">
        <f t="shared" ca="1" si="5"/>
        <v>14-6-0</v>
      </c>
      <c r="AR9" s="110" t="str">
        <f t="shared" ca="1" si="6"/>
        <v>3-1-0</v>
      </c>
      <c r="AS9" s="113" t="str">
        <f t="shared" ca="1" si="7"/>
        <v>3-1-0</v>
      </c>
      <c r="AT9" s="113" t="str">
        <f t="shared" ca="1" si="8"/>
        <v>4-0-0</v>
      </c>
      <c r="AU9" s="113" t="str">
        <f t="shared" ca="1" si="9"/>
        <v>2-2-0</v>
      </c>
      <c r="AV9" s="113" t="str">
        <f t="shared" ca="1" si="10"/>
        <v>2-2-0</v>
      </c>
      <c r="AW9" s="110" t="str">
        <f t="shared" ca="1" si="11"/>
        <v>3-1-0</v>
      </c>
      <c r="AX9" s="113" t="str">
        <f t="shared" ca="1" si="12"/>
        <v>3-1-0</v>
      </c>
      <c r="AY9" s="113" t="str">
        <f t="shared" ca="1" si="13"/>
        <v>4-0-0</v>
      </c>
      <c r="AZ9" s="113" t="str">
        <f t="shared" ca="1" si="14"/>
        <v>3-0-1</v>
      </c>
      <c r="BA9" s="111" t="str">
        <f t="shared" ca="1" si="15"/>
        <v>3-1-0</v>
      </c>
    </row>
    <row r="10" spans="2:53" x14ac:dyDescent="0.2">
      <c r="C10" s="103">
        <v>2013</v>
      </c>
      <c r="D10" s="110">
        <f>COUNTIF('2013'!P$4:P$36,D$4)</f>
        <v>18</v>
      </c>
      <c r="E10" s="113">
        <f>COUNTIF('2013'!P$4:P$36,E$4)</f>
        <v>14</v>
      </c>
      <c r="F10" s="111">
        <f>COUNTIF('2013'!P$4:P$36,F$4)</f>
        <v>0</v>
      </c>
      <c r="G10" s="110">
        <f>COUNTIF('2013'!Q$4:Q$36,G$4)</f>
        <v>14</v>
      </c>
      <c r="H10" s="113">
        <f>COUNTIF('2013'!Q$4:Q$36,H$4)</f>
        <v>18</v>
      </c>
      <c r="I10" s="111">
        <f>COUNTIF('2013'!Q$4:Q$36,I$4)</f>
        <v>0</v>
      </c>
      <c r="J10" s="110">
        <f>COUNTIF('2013'!R$4:R$36,J$4)</f>
        <v>5</v>
      </c>
      <c r="K10" s="111">
        <f>COUNTIF('2013'!R$4:R$36,K$4)</f>
        <v>27</v>
      </c>
      <c r="L10" s="110">
        <f>COUNTIF('2013'!S$4:S$36,L$4)</f>
        <v>1</v>
      </c>
      <c r="M10" s="111">
        <f>COUNTIF('2013'!S$4:S$36,M$4)</f>
        <v>14</v>
      </c>
      <c r="N10" s="110">
        <f>COUNTIF('2013'!T$4:T$36,N$4)</f>
        <v>4</v>
      </c>
      <c r="O10" s="111">
        <f>COUNTIF('2013'!T$4:T$36,O$4)</f>
        <v>28</v>
      </c>
      <c r="P10" s="104" t="str">
        <f>'2013'!U$38</f>
        <v>9-11-0</v>
      </c>
      <c r="Q10" s="110" t="str">
        <f>'2013'!V$38</f>
        <v>1-3-0</v>
      </c>
      <c r="R10" s="113" t="str">
        <f>'2013'!W$38</f>
        <v>3-1-0</v>
      </c>
      <c r="S10" s="113" t="str">
        <f>'2013'!X$38</f>
        <v>2-2-0</v>
      </c>
      <c r="T10" s="113" t="str">
        <f>'2013'!Y$38</f>
        <v>2-2-0</v>
      </c>
      <c r="U10" s="111" t="str">
        <f>'2013'!Z$38</f>
        <v>1-3-0</v>
      </c>
      <c r="V10" s="110" t="str">
        <f>'2013'!AA$38</f>
        <v>1-3</v>
      </c>
      <c r="W10" s="113" t="str">
        <f>'2013'!AB$38</f>
        <v>3-1</v>
      </c>
      <c r="X10" s="113" t="str">
        <f>'2013'!AC$38</f>
        <v>3-1</v>
      </c>
      <c r="Y10" s="113" t="str">
        <f>'2013'!AD$38</f>
        <v>3-1</v>
      </c>
      <c r="Z10" s="111" t="str">
        <f>'2013'!AE$38</f>
        <v>4-0</v>
      </c>
      <c r="AD10" s="103">
        <v>2013</v>
      </c>
      <c r="AE10" s="110">
        <f t="shared" ref="AE10:AG11" ca="1" si="16">COUNTIF(INDIRECT("'"&amp;TEXT($AD10,"0") &amp; "'!" &amp;"p$42:p$74"),AE$4)</f>
        <v>15</v>
      </c>
      <c r="AF10" s="113">
        <f t="shared" ca="1" si="16"/>
        <v>17</v>
      </c>
      <c r="AG10" s="111">
        <f t="shared" ca="1" si="16"/>
        <v>0</v>
      </c>
      <c r="AH10" s="110">
        <f t="shared" ca="1" si="1"/>
        <v>14</v>
      </c>
      <c r="AI10" s="113">
        <f t="shared" ca="1" si="1"/>
        <v>17</v>
      </c>
      <c r="AJ10" s="111">
        <f t="shared" ca="1" si="1"/>
        <v>1</v>
      </c>
      <c r="AK10" s="110">
        <f t="shared" ca="1" si="2"/>
        <v>5</v>
      </c>
      <c r="AL10" s="113">
        <f t="shared" ca="1" si="2"/>
        <v>27</v>
      </c>
      <c r="AM10" s="113">
        <f t="shared" ca="1" si="3"/>
        <v>1</v>
      </c>
      <c r="AN10" s="113">
        <f t="shared" ca="1" si="3"/>
        <v>16</v>
      </c>
      <c r="AO10" s="113">
        <f t="shared" ca="1" si="4"/>
        <v>2</v>
      </c>
      <c r="AP10" s="111">
        <f t="shared" ca="1" si="4"/>
        <v>30</v>
      </c>
      <c r="AQ10" s="104" t="str">
        <f t="shared" ca="1" si="5"/>
        <v>8-12-0</v>
      </c>
      <c r="AR10" s="110" t="str">
        <f t="shared" ca="1" si="6"/>
        <v>1-3-0</v>
      </c>
      <c r="AS10" s="113" t="str">
        <f t="shared" ca="1" si="7"/>
        <v>2-2-0</v>
      </c>
      <c r="AT10" s="113" t="str">
        <f t="shared" ca="1" si="8"/>
        <v>1-3-0</v>
      </c>
      <c r="AU10" s="113" t="str">
        <f t="shared" ca="1" si="9"/>
        <v>2-2-0</v>
      </c>
      <c r="AV10" s="113" t="str">
        <f t="shared" ca="1" si="10"/>
        <v>2-2-0</v>
      </c>
      <c r="AW10" s="110" t="str">
        <f t="shared" ca="1" si="11"/>
        <v>2-1-1</v>
      </c>
      <c r="AX10" s="113" t="str">
        <f t="shared" ca="1" si="12"/>
        <v>3-1-0</v>
      </c>
      <c r="AY10" s="113" t="str">
        <f t="shared" ca="1" si="13"/>
        <v>2-2-0</v>
      </c>
      <c r="AZ10" s="113" t="str">
        <f t="shared" ca="1" si="14"/>
        <v>3-1-0</v>
      </c>
      <c r="BA10" s="111" t="str">
        <f t="shared" ca="1" si="15"/>
        <v>3-1-0</v>
      </c>
    </row>
    <row r="11" spans="2:53" x14ac:dyDescent="0.2">
      <c r="C11" s="103">
        <v>2014</v>
      </c>
      <c r="D11" s="110">
        <f>COUNTIF('2014'!P$4:P$36,D$4)</f>
        <v>16</v>
      </c>
      <c r="E11" s="113">
        <f>COUNTIF('2014'!P$4:P$36,E$4)</f>
        <v>15</v>
      </c>
      <c r="F11" s="111">
        <f>COUNTIF('2014'!P$4:P$36,F$4)</f>
        <v>1</v>
      </c>
      <c r="G11" s="110">
        <f>COUNTIF('2014'!Q$4:Q$36,G$4)</f>
        <v>17</v>
      </c>
      <c r="H11" s="113">
        <f>COUNTIF('2014'!Q$4:Q$36,H$4)</f>
        <v>14</v>
      </c>
      <c r="I11" s="111">
        <f>COUNTIF('2014'!Q$4:Q$36,I$4)</f>
        <v>1</v>
      </c>
      <c r="J11" s="110">
        <f>COUNTIF('2014'!R$4:R$36,J$4)</f>
        <v>9</v>
      </c>
      <c r="K11" s="111">
        <f>COUNTIF('2014'!R$4:R$36,K$4)</f>
        <v>23</v>
      </c>
      <c r="L11" s="110">
        <f>COUNTIF('2014'!S$4:S$36,L$4)</f>
        <v>2</v>
      </c>
      <c r="M11" s="111">
        <f>COUNTIF('2014'!S$4:S$36,M$4)</f>
        <v>8</v>
      </c>
      <c r="N11" s="110">
        <f>COUNTIF('2014'!T$4:T$36,N$4)</f>
        <v>3</v>
      </c>
      <c r="O11" s="111">
        <f>COUNTIF('2014'!T$4:T$36,O$4)</f>
        <v>29</v>
      </c>
      <c r="P11" s="104" t="str">
        <f>'2014'!U$38</f>
        <v>8-11-1</v>
      </c>
      <c r="Q11" s="110" t="str">
        <f>'2014'!V$38</f>
        <v>0-3-1</v>
      </c>
      <c r="R11" s="113" t="str">
        <f>'2014'!W$38</f>
        <v>2-2-0</v>
      </c>
      <c r="S11" s="113" t="str">
        <f>'2014'!X$38</f>
        <v>2-2-0</v>
      </c>
      <c r="T11" s="113" t="str">
        <f>'2014'!Y$38</f>
        <v>3-1-0</v>
      </c>
      <c r="U11" s="111" t="str">
        <f>'2014'!Z$38</f>
        <v>1-3-0</v>
      </c>
      <c r="V11" s="110" t="str">
        <f>'2014'!AA$38</f>
        <v>1-3</v>
      </c>
      <c r="W11" s="113" t="str">
        <f>'2014'!AB$38</f>
        <v>4-0</v>
      </c>
      <c r="X11" s="113" t="str">
        <f>'2014'!AC$38</f>
        <v>3-1</v>
      </c>
      <c r="Y11" s="113" t="str">
        <f>'2014'!AD$38</f>
        <v>4-0</v>
      </c>
      <c r="Z11" s="111" t="str">
        <f>'2014'!AE$38</f>
        <v>4-0</v>
      </c>
      <c r="AD11" s="103">
        <v>2014</v>
      </c>
      <c r="AE11" s="110">
        <f t="shared" ca="1" si="16"/>
        <v>18</v>
      </c>
      <c r="AF11" s="113">
        <f t="shared" ca="1" si="16"/>
        <v>14</v>
      </c>
      <c r="AG11" s="111">
        <f t="shared" ca="1" si="16"/>
        <v>0</v>
      </c>
      <c r="AH11" s="110">
        <f ca="1">COUNTIF(INDIRECT("'"&amp;TEXT($AD11,"0") &amp; "'!" &amp;"q$42:q$74"),AH$4)</f>
        <v>14</v>
      </c>
      <c r="AI11" s="113">
        <f ca="1">COUNTIF(INDIRECT("'"&amp;TEXT($AD11,"0") &amp; "'!" &amp;"q$42:q$74"),AI$4)</f>
        <v>17</v>
      </c>
      <c r="AJ11" s="111">
        <f ca="1">COUNTIF(INDIRECT("'"&amp;TEXT($AD11,"0") &amp; "'!" &amp;"q$42:q$74"),AJ$4)</f>
        <v>1</v>
      </c>
      <c r="AK11" s="110">
        <f ca="1">COUNTIF(INDIRECT("'"&amp;TEXT($AD11,"0") &amp; "'!" &amp;"r$42:r$74"),AK$4)</f>
        <v>5</v>
      </c>
      <c r="AL11" s="113">
        <f ca="1">COUNTIF(INDIRECT("'"&amp;TEXT($AD11,"0") &amp; "'!" &amp;"r$42:r$74"),AL$4)</f>
        <v>27</v>
      </c>
      <c r="AM11" s="113">
        <f ca="1">COUNTIF(INDIRECT("'"&amp;TEXT($AD11,"0") &amp; "'!" &amp;"s$42:s$74"),AM$4)</f>
        <v>0</v>
      </c>
      <c r="AN11" s="113">
        <f ca="1">COUNTIF(INDIRECT("'"&amp;TEXT($AD11,"0") &amp; "'!" &amp;"s$42:s$74"),AN$4)</f>
        <v>16</v>
      </c>
      <c r="AO11" s="113">
        <f ca="1">COUNTIF(INDIRECT("'"&amp;TEXT($AD11,"0") &amp; "'!" &amp;"t$42:t$74"),AO$4)</f>
        <v>3</v>
      </c>
      <c r="AP11" s="111">
        <f ca="1">COUNTIF(INDIRECT("'"&amp;TEXT($AD11,"0") &amp; "'!" &amp;"t$42:t$74"),AP$4)</f>
        <v>29</v>
      </c>
      <c r="AQ11" s="104" t="str">
        <f ca="1">INDIRECT("'"&amp;TEXT($AD11,"0") &amp; "'!" &amp;"u$76")</f>
        <v>9-11-0</v>
      </c>
      <c r="AR11" s="110" t="str">
        <f ca="1">INDIRECT("'"&amp;TEXT($AD11,"0") &amp; "'!" &amp;"v$76")</f>
        <v>0-4-0</v>
      </c>
      <c r="AS11" s="113" t="str">
        <f ca="1">INDIRECT("'"&amp;TEXT($AD11,"0") &amp; "'!" &amp;"w$76")</f>
        <v>3-1-0</v>
      </c>
      <c r="AT11" s="113" t="str">
        <f ca="1">INDIRECT("'"&amp;TEXT($AD11,"0") &amp; "'!" &amp;"x$76")</f>
        <v>2-2-0</v>
      </c>
      <c r="AU11" s="113" t="str">
        <f ca="1">INDIRECT("'"&amp;TEXT($AD11,"0") &amp; "'!" &amp;"y$76")</f>
        <v>2-2-0</v>
      </c>
      <c r="AV11" s="113" t="str">
        <f ca="1">INDIRECT("'"&amp;TEXT($AD11,"0") &amp; "'!" &amp;"Z$76")</f>
        <v>2-2-0</v>
      </c>
      <c r="AW11" s="110" t="str">
        <f ca="1">INDIRECT("'"&amp;TEXT($AD11,"0") &amp; "'!" &amp;"AA$76")</f>
        <v>0-4-0</v>
      </c>
      <c r="AX11" s="113" t="str">
        <f ca="1">INDIRECT("'"&amp;TEXT($AD11,"0") &amp; "'!" &amp;"AB$76")</f>
        <v>4-0-0</v>
      </c>
      <c r="AY11" s="113" t="str">
        <f ca="1">INDIRECT("'"&amp;TEXT($AD11,"0") &amp; "'!" &amp;"AC$76")</f>
        <v>4-0-0</v>
      </c>
      <c r="AZ11" s="113" t="str">
        <f ca="1">INDIRECT("'"&amp;TEXT($AD11,"0") &amp; "'!" &amp;"AD$76")</f>
        <v>3-0-1</v>
      </c>
      <c r="BA11" s="111" t="str">
        <f ca="1">INDIRECT("'"&amp;TEXT($AD11,"0") &amp; "'!" &amp;"AE$76")</f>
        <v>3-1-0</v>
      </c>
    </row>
    <row r="12" spans="2:53" x14ac:dyDescent="0.2">
      <c r="C12" s="103">
        <v>2015</v>
      </c>
      <c r="D12" s="110">
        <f>COUNTIF('2015'!S$4:S$36,D$4)</f>
        <v>11</v>
      </c>
      <c r="E12" s="113">
        <f>COUNTIF('2015'!S$4:S$36,E$4)</f>
        <v>21</v>
      </c>
      <c r="F12" s="111">
        <f>COUNTIF('2015'!S$4:S$36,F$4)</f>
        <v>0</v>
      </c>
      <c r="G12" s="110">
        <f>COUNTIF('2015'!T$4:T$36,G$4)</f>
        <v>15</v>
      </c>
      <c r="H12" s="113">
        <f>COUNTIF('2015'!T$4:T$36,H$4)</f>
        <v>16</v>
      </c>
      <c r="I12" s="111">
        <f>COUNTIF('2015'!T$4:T$36,I$4)</f>
        <v>1</v>
      </c>
      <c r="J12" s="110">
        <f>COUNTIF('2015'!U$4:U$36,J$4)</f>
        <v>14</v>
      </c>
      <c r="K12" s="111">
        <f>COUNTIF('2015'!U$4:U$36,K$4)</f>
        <v>18</v>
      </c>
      <c r="L12" s="110">
        <f>COUNTIF('2015'!V$4:V$36,L$4)</f>
        <v>2</v>
      </c>
      <c r="M12" s="111">
        <f>COUNTIF('2015'!V$4:V$36,M$4)</f>
        <v>9</v>
      </c>
      <c r="N12" s="110">
        <f>COUNTIF('2015'!W$4:W$36,N$4)</f>
        <v>4</v>
      </c>
      <c r="O12" s="111">
        <f>COUNTIF('2015'!W$4:W$36,O$4)</f>
        <v>28</v>
      </c>
      <c r="P12" s="104" t="str">
        <f>'2015'!X$38</f>
        <v>7-13-0</v>
      </c>
      <c r="Q12" s="110" t="str">
        <f>'2015'!Y$38</f>
        <v>3-1-0</v>
      </c>
      <c r="R12" s="113" t="str">
        <f>'2015'!Z$38</f>
        <v>1-3-0</v>
      </c>
      <c r="S12" s="113" t="str">
        <f>'2015'!AA$38</f>
        <v>0-4-0</v>
      </c>
      <c r="T12" s="113" t="str">
        <f>'2015'!AB$38</f>
        <v>1-3-0</v>
      </c>
      <c r="U12" s="111" t="str">
        <f>'2015'!AC$38</f>
        <v>2-2-0</v>
      </c>
      <c r="V12" s="110" t="str">
        <f>'2015'!AD$38</f>
        <v>4-0</v>
      </c>
      <c r="W12" s="113" t="str">
        <f>'2015'!AE$38</f>
        <v>4-0</v>
      </c>
      <c r="X12" s="113" t="str">
        <f>'2015'!AF$38</f>
        <v>2-2</v>
      </c>
      <c r="Y12" s="113" t="str">
        <f>'2015'!AG$38</f>
        <v>4-0</v>
      </c>
      <c r="Z12" s="111" t="str">
        <f>'2015'!AH$38</f>
        <v>4-0</v>
      </c>
      <c r="AD12" s="103">
        <v>2015</v>
      </c>
      <c r="AE12" s="110">
        <f t="shared" ref="AE12:AG14" ca="1" si="17">COUNTIF(INDIRECT("'"&amp;TEXT($AD12,"0") &amp; "'!" &amp;"S$42:S$74"),AE$4)</f>
        <v>18</v>
      </c>
      <c r="AF12" s="113">
        <f t="shared" ca="1" si="17"/>
        <v>14</v>
      </c>
      <c r="AG12" s="111">
        <f t="shared" ca="1" si="17"/>
        <v>0</v>
      </c>
      <c r="AH12" s="110">
        <f ca="1">COUNTIF(INDIRECT("'"&amp;TEXT($AD12,"0") &amp; "'!" &amp;"t$42:t$74"),AH$4)</f>
        <v>17</v>
      </c>
      <c r="AI12" s="113">
        <f t="shared" ref="AI12:AJ14" ca="1" si="18">COUNTIF(INDIRECT("'"&amp;TEXT($AD12,"0") &amp; "'!" &amp;"t$42:t$74"),AI$4)</f>
        <v>14</v>
      </c>
      <c r="AJ12" s="111">
        <f t="shared" ca="1" si="18"/>
        <v>1</v>
      </c>
      <c r="AK12" s="110">
        <f t="shared" ref="AK12:AL14" ca="1" si="19">COUNTIF(INDIRECT("'"&amp;TEXT($AD12,"0") &amp; "'!" &amp;"u$42:u$74"),AK$4)</f>
        <v>5</v>
      </c>
      <c r="AL12" s="113">
        <f t="shared" ca="1" si="19"/>
        <v>27</v>
      </c>
      <c r="AM12" s="113">
        <f t="shared" ref="AM12:AN14" ca="1" si="20">COUNTIF(INDIRECT("'"&amp;TEXT($AD12,"0") &amp; "'!" &amp;"v$42:v$74"),AM$4)</f>
        <v>0</v>
      </c>
      <c r="AN12" s="113">
        <f t="shared" ca="1" si="20"/>
        <v>16</v>
      </c>
      <c r="AO12" s="113">
        <f t="shared" ref="AO12:AP14" ca="1" si="21">COUNTIF(INDIRECT("'"&amp;TEXT($AD12,"0") &amp; "'!" &amp;"w$42:w$74"),AO$4)</f>
        <v>1</v>
      </c>
      <c r="AP12" s="111">
        <f t="shared" ca="1" si="21"/>
        <v>31</v>
      </c>
      <c r="AQ12" s="104" t="str">
        <f ca="1">INDIRECT("'"&amp;TEXT($AD12,"0") &amp; "'!" &amp;"X$76")</f>
        <v>13-7-0</v>
      </c>
      <c r="AR12" s="110" t="str">
        <f ca="1">INDIRECT("'"&amp;TEXT($AD12,"0") &amp; "'!" &amp;"Y$76")</f>
        <v>3-1-0</v>
      </c>
      <c r="AS12" s="113" t="str">
        <f ca="1">INDIRECT("'"&amp;TEXT($AD12,"0") &amp; "'!" &amp;"Z$76")</f>
        <v>3-1-0</v>
      </c>
      <c r="AT12" s="113" t="str">
        <f ca="1">INDIRECT("'"&amp;TEXT($AD12,"0") &amp; "'!" &amp;"AA$76")</f>
        <v>1-3-0</v>
      </c>
      <c r="AU12" s="113" t="str">
        <f ca="1">INDIRECT("'"&amp;TEXT($AD12,"0") &amp; "'!" &amp;"AB$76")</f>
        <v>3-1-0</v>
      </c>
      <c r="AV12" s="113" t="str">
        <f ca="1">INDIRECT("'"&amp;TEXT($AD12,"0") &amp; "'!" &amp;"AC$76")</f>
        <v>3-1-0</v>
      </c>
      <c r="AW12" s="110" t="str">
        <f ca="1">INDIRECT("'"&amp;TEXT($AD12,"0") &amp; "'!" &amp;"AD$76")</f>
        <v>3-1-0</v>
      </c>
      <c r="AX12" s="113" t="str">
        <f ca="1">INDIRECT("'"&amp;TEXT($AD12,"0") &amp; "'!" &amp;"AE$76")</f>
        <v>4-0-0</v>
      </c>
      <c r="AY12" s="113" t="str">
        <f ca="1">INDIRECT("'"&amp;TEXT($AD12,"0") &amp; "'!" &amp;"AF$76")</f>
        <v>3-1-0</v>
      </c>
      <c r="AZ12" s="113" t="str">
        <f ca="1">INDIRECT("'"&amp;TEXT($AD12,"0") &amp; "'!" &amp;"AG$76")</f>
        <v>4-0-0</v>
      </c>
      <c r="BA12" s="111" t="str">
        <f ca="1">INDIRECT("'"&amp;TEXT($AD12,"0") &amp; "'!" &amp;"AH$76")</f>
        <v>4-0-0</v>
      </c>
    </row>
    <row r="13" spans="2:53" x14ac:dyDescent="0.2">
      <c r="C13" s="103">
        <v>2016</v>
      </c>
      <c r="D13" s="110">
        <f>COUNTIF('2016'!S$4:S$36,D$4)</f>
        <v>15</v>
      </c>
      <c r="E13" s="113">
        <f>COUNTIF('2016'!S$4:S$36,E$4)</f>
        <v>15</v>
      </c>
      <c r="F13" s="111">
        <f>COUNTIF('2016'!S$4:S$36,F$4)</f>
        <v>2</v>
      </c>
      <c r="G13" s="110">
        <f>COUNTIF('2016'!T$4:T$36,G$4)</f>
        <v>20</v>
      </c>
      <c r="H13" s="113">
        <f>COUNTIF('2016'!T$4:T$36,H$4)</f>
        <v>11</v>
      </c>
      <c r="I13" s="111">
        <f>COUNTIF('2016'!T$4:T$36,I$4)</f>
        <v>1</v>
      </c>
      <c r="J13" s="110">
        <f>COUNTIF('2016'!U$4:U$36,J$4)</f>
        <v>8</v>
      </c>
      <c r="K13" s="111">
        <f>COUNTIF('2016'!U$4:U$36,K$4)</f>
        <v>24</v>
      </c>
      <c r="L13" s="110">
        <f>COUNTIF('2016'!V$4:V$36,L$4)</f>
        <v>1</v>
      </c>
      <c r="M13" s="111">
        <f>COUNTIF('2016'!V$4:V$36,M$4)</f>
        <v>10</v>
      </c>
      <c r="N13" s="110">
        <f>COUNTIF('2016'!W$4:W$36,N$4)</f>
        <v>3</v>
      </c>
      <c r="O13" s="111">
        <f>COUNTIF('2016'!W$4:W$36,O$4)</f>
        <v>29</v>
      </c>
      <c r="P13" s="104" t="str">
        <f>'2016'!X$38</f>
        <v>9-9-2</v>
      </c>
      <c r="Q13" s="110" t="str">
        <f>'2016'!Y$38</f>
        <v>1-3-0</v>
      </c>
      <c r="R13" s="113" t="str">
        <f>'2016'!Z$38</f>
        <v>2-2-0</v>
      </c>
      <c r="S13" s="113" t="str">
        <f>'2016'!AA$38</f>
        <v>2-2-0</v>
      </c>
      <c r="T13" s="113" t="str">
        <f>'2016'!AB$38</f>
        <v>2-1-1</v>
      </c>
      <c r="U13" s="111" t="str">
        <f>'2016'!AC$38</f>
        <v>2-1-1</v>
      </c>
      <c r="V13" s="110" t="str">
        <f>'2016'!AD$38</f>
        <v>2-2</v>
      </c>
      <c r="W13" s="113" t="str">
        <f>'2016'!AE$38</f>
        <v>3-1</v>
      </c>
      <c r="X13" s="113" t="str">
        <f>'2016'!AF$38</f>
        <v>3-1</v>
      </c>
      <c r="Y13" s="113" t="str">
        <f>'2016'!AG$38</f>
        <v>3-1</v>
      </c>
      <c r="Z13" s="111" t="str">
        <f>'2016'!AH$38</f>
        <v>4-0</v>
      </c>
      <c r="AD13" s="103">
        <v>2016</v>
      </c>
      <c r="AE13" s="110">
        <f t="shared" ca="1" si="17"/>
        <v>13</v>
      </c>
      <c r="AF13" s="113">
        <f t="shared" ca="1" si="17"/>
        <v>18</v>
      </c>
      <c r="AG13" s="111">
        <f t="shared" ca="1" si="17"/>
        <v>1</v>
      </c>
      <c r="AH13" s="110">
        <f ca="1">COUNTIF(INDIRECT("'"&amp;TEXT($AD13,"0") &amp; "'!" &amp;"t$42:t$74"),AH$4)</f>
        <v>20</v>
      </c>
      <c r="AI13" s="113">
        <f t="shared" ca="1" si="18"/>
        <v>12</v>
      </c>
      <c r="AJ13" s="111">
        <f t="shared" ca="1" si="18"/>
        <v>0</v>
      </c>
      <c r="AK13" s="110">
        <f t="shared" ca="1" si="19"/>
        <v>6</v>
      </c>
      <c r="AL13" s="113">
        <f t="shared" ca="1" si="19"/>
        <v>26</v>
      </c>
      <c r="AM13" s="113">
        <f t="shared" ca="1" si="20"/>
        <v>1</v>
      </c>
      <c r="AN13" s="113">
        <f t="shared" ca="1" si="20"/>
        <v>12</v>
      </c>
      <c r="AO13" s="113">
        <f t="shared" ca="1" si="21"/>
        <v>2</v>
      </c>
      <c r="AP13" s="111">
        <f t="shared" ca="1" si="21"/>
        <v>30</v>
      </c>
      <c r="AQ13" s="104" t="str">
        <f ca="1">INDIRECT("'"&amp;TEXT($AD13,"0") &amp; "'!" &amp;"X$76")</f>
        <v>11-9-0</v>
      </c>
      <c r="AR13" s="110" t="str">
        <f ca="1">INDIRECT("'"&amp;TEXT($AD13,"0") &amp; "'!" &amp;"Y$76")</f>
        <v>2-2-0</v>
      </c>
      <c r="AS13" s="113" t="str">
        <f ca="1">INDIRECT("'"&amp;TEXT($AD13,"0") &amp; "'!" &amp;"Z$76")</f>
        <v>2-2-0</v>
      </c>
      <c r="AT13" s="113" t="str">
        <f ca="1">INDIRECT("'"&amp;TEXT($AD13,"0") &amp; "'!" &amp;"AA$76")</f>
        <v>2-2-0</v>
      </c>
      <c r="AU13" s="113" t="str">
        <f ca="1">INDIRECT("'"&amp;TEXT($AD13,"0") &amp; "'!" &amp;"AB$76")</f>
        <v>2-2-0</v>
      </c>
      <c r="AV13" s="113" t="str">
        <f ca="1">INDIRECT("'"&amp;TEXT($AD13,"0") &amp; "'!" &amp;"AC$76")</f>
        <v>3-1-0</v>
      </c>
      <c r="AW13" s="110" t="str">
        <f ca="1">INDIRECT("'"&amp;TEXT($AD13,"0") &amp; "'!" &amp;"AD$76")</f>
        <v>3-1-0</v>
      </c>
      <c r="AX13" s="113" t="str">
        <f ca="1">INDIRECT("'"&amp;TEXT($AD13,"0") &amp; "'!" &amp;"AE$76")</f>
        <v>2-2-0</v>
      </c>
      <c r="AY13" s="113" t="str">
        <f ca="1">INDIRECT("'"&amp;TEXT($AD13,"0") &amp; "'!" &amp;"AF$76")</f>
        <v>3-1-0</v>
      </c>
      <c r="AZ13" s="113" t="str">
        <f ca="1">INDIRECT("'"&amp;TEXT($AD13,"0") &amp; "'!" &amp;"AG$76")</f>
        <v>3-1-0</v>
      </c>
      <c r="BA13" s="111" t="str">
        <f ca="1">INDIRECT("'"&amp;TEXT($AD13,"0") &amp; "'!" &amp;"AH$76")</f>
        <v>4-0-0</v>
      </c>
    </row>
    <row r="14" spans="2:53" x14ac:dyDescent="0.2">
      <c r="C14" s="103">
        <v>2017</v>
      </c>
      <c r="D14" s="108">
        <f>COUNTIF('2017'!S$4:S$36,D$4)</f>
        <v>16</v>
      </c>
      <c r="E14" s="114">
        <f>COUNTIF('2017'!S$4:S$36,E$4)</f>
        <v>16</v>
      </c>
      <c r="F14" s="109">
        <f>COUNTIF('2017'!S$4:S$36,F$4)</f>
        <v>0</v>
      </c>
      <c r="G14" s="108">
        <f>COUNTIF('2017'!T$4:T$36,G$4)</f>
        <v>22</v>
      </c>
      <c r="H14" s="114">
        <f>COUNTIF('2017'!T$4:T$36,H$4)</f>
        <v>9</v>
      </c>
      <c r="I14" s="109">
        <f>COUNTIF('2017'!T$4:T$36,I$4)</f>
        <v>1</v>
      </c>
      <c r="J14" s="108">
        <f>COUNTIF('2017'!U$4:U$36,J$4)</f>
        <v>10</v>
      </c>
      <c r="K14" s="109">
        <f>COUNTIF('2017'!U$4:U$36,K$4)</f>
        <v>22</v>
      </c>
      <c r="L14" s="108">
        <f>COUNTIF('2017'!V$4:V$36,L$4)</f>
        <v>1</v>
      </c>
      <c r="M14" s="109">
        <f>COUNTIF('2017'!V$4:V$36,M$4)</f>
        <v>9</v>
      </c>
      <c r="N14" s="108">
        <f>COUNTIF('2017'!W$4:W$36,N$4)</f>
        <v>5</v>
      </c>
      <c r="O14" s="109">
        <f>COUNTIF('2017'!W$4:W$36,O$4)</f>
        <v>27</v>
      </c>
      <c r="P14" s="104" t="str">
        <f>'2017'!X$38</f>
        <v>10-10-0</v>
      </c>
      <c r="Q14" s="108" t="str">
        <f>'2017'!Y$38</f>
        <v>1-3-0</v>
      </c>
      <c r="R14" s="114" t="str">
        <f>'2017'!Z$38</f>
        <v>3-1-0</v>
      </c>
      <c r="S14" s="114" t="str">
        <f>'2017'!AA$38</f>
        <v>2-2-0</v>
      </c>
      <c r="T14" s="114" t="str">
        <f>'2017'!AB$38</f>
        <v>2-2-0</v>
      </c>
      <c r="U14" s="109" t="str">
        <f>'2017'!AC$38</f>
        <v>2-2-0</v>
      </c>
      <c r="V14" s="108" t="str">
        <f>'2017'!AD$38</f>
        <v>3-1</v>
      </c>
      <c r="W14" s="114" t="str">
        <f>'2017'!AE$38</f>
        <v>4-0</v>
      </c>
      <c r="X14" s="114" t="str">
        <f>'2017'!AF$38</f>
        <v>4-0</v>
      </c>
      <c r="Y14" s="114" t="str">
        <f>'2017'!AG$38</f>
        <v>4-0</v>
      </c>
      <c r="Z14" s="109" t="str">
        <f>'2017'!AH$38</f>
        <v>4-0</v>
      </c>
      <c r="AD14" s="103">
        <v>2017</v>
      </c>
      <c r="AE14" s="108">
        <f t="shared" ca="1" si="17"/>
        <v>13</v>
      </c>
      <c r="AF14" s="114">
        <f t="shared" ca="1" si="17"/>
        <v>17</v>
      </c>
      <c r="AG14" s="109">
        <f t="shared" ca="1" si="17"/>
        <v>2</v>
      </c>
      <c r="AH14" s="108">
        <f ca="1">COUNTIF(INDIRECT("'"&amp;TEXT($AD14,"0") &amp; "'!" &amp;"t$42:t$74"),AH$4)</f>
        <v>23</v>
      </c>
      <c r="AI14" s="114">
        <f t="shared" ca="1" si="18"/>
        <v>8</v>
      </c>
      <c r="AJ14" s="109">
        <f t="shared" ca="1" si="18"/>
        <v>1</v>
      </c>
      <c r="AK14" s="108">
        <f t="shared" ca="1" si="19"/>
        <v>11</v>
      </c>
      <c r="AL14" s="114">
        <f t="shared" ca="1" si="19"/>
        <v>21</v>
      </c>
      <c r="AM14" s="114">
        <f t="shared" ca="1" si="20"/>
        <v>3</v>
      </c>
      <c r="AN14" s="114">
        <f t="shared" ca="1" si="20"/>
        <v>12</v>
      </c>
      <c r="AO14" s="114">
        <f t="shared" ca="1" si="21"/>
        <v>6</v>
      </c>
      <c r="AP14" s="109">
        <f t="shared" ca="1" si="21"/>
        <v>26</v>
      </c>
      <c r="AQ14" s="104" t="str">
        <f ca="1">INDIRECT("'"&amp;TEXT($AD14,"0") &amp; "'!" &amp;"X$76")</f>
        <v>9-11-0</v>
      </c>
      <c r="AR14" s="108" t="str">
        <f ca="1">INDIRECT("'"&amp;TEXT($AD14,"0") &amp; "'!" &amp;"Y$76")</f>
        <v>2-2-0</v>
      </c>
      <c r="AS14" s="114" t="str">
        <f ca="1">INDIRECT("'"&amp;TEXT($AD14,"0") &amp; "'!" &amp;"Z$76")</f>
        <v>2-2-0</v>
      </c>
      <c r="AT14" s="114" t="str">
        <f ca="1">INDIRECT("'"&amp;TEXT($AD14,"0") &amp; "'!" &amp;"AA$76")</f>
        <v>1-3-0</v>
      </c>
      <c r="AU14" s="114" t="str">
        <f ca="1">INDIRECT("'"&amp;TEXT($AD14,"0") &amp; "'!" &amp;"AB$76")</f>
        <v>3-1-0</v>
      </c>
      <c r="AV14" s="114" t="str">
        <f ca="1">INDIRECT("'"&amp;TEXT($AD14,"0") &amp; "'!" &amp;"AC$76")</f>
        <v>1-3-0</v>
      </c>
      <c r="AW14" s="108" t="str">
        <f ca="1">INDIRECT("'"&amp;TEXT($AD14,"0") &amp; "'!" &amp;"AD$76")</f>
        <v>3-1-0</v>
      </c>
      <c r="AX14" s="114" t="str">
        <f ca="1">INDIRECT("'"&amp;TEXT($AD14,"0") &amp; "'!" &amp;"AE$76")</f>
        <v>4-0-0</v>
      </c>
      <c r="AY14" s="114" t="str">
        <f ca="1">INDIRECT("'"&amp;TEXT($AD14,"0") &amp; "'!" &amp;"AF$76")</f>
        <v>3-1-0</v>
      </c>
      <c r="AZ14" s="114" t="str">
        <f ca="1">INDIRECT("'"&amp;TEXT($AD14,"0") &amp; "'!" &amp;"AG$76")</f>
        <v>4-0-0</v>
      </c>
      <c r="BA14" s="109" t="str">
        <f ca="1">INDIRECT("'"&amp;TEXT($AD14,"0") &amp; "'!" &amp;"AH$76")</f>
        <v>4-0-0</v>
      </c>
    </row>
    <row r="15" spans="2:53" x14ac:dyDescent="0.2">
      <c r="C15" s="103"/>
      <c r="Q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</row>
    <row r="16" spans="2:53" x14ac:dyDescent="0.2">
      <c r="C16" s="115" t="s">
        <v>114</v>
      </c>
      <c r="D16" s="104">
        <f t="shared" ref="D16:O16" si="22">SUM(D5:D14)</f>
        <v>151</v>
      </c>
      <c r="E16" s="104">
        <f t="shared" si="22"/>
        <v>163</v>
      </c>
      <c r="F16" s="104">
        <f t="shared" si="22"/>
        <v>6</v>
      </c>
      <c r="G16" s="104">
        <f t="shared" si="22"/>
        <v>162</v>
      </c>
      <c r="H16" s="104">
        <f t="shared" si="22"/>
        <v>151</v>
      </c>
      <c r="I16" s="104">
        <f t="shared" si="22"/>
        <v>7</v>
      </c>
      <c r="J16" s="104">
        <f t="shared" si="22"/>
        <v>81</v>
      </c>
      <c r="K16" s="104">
        <f t="shared" si="22"/>
        <v>239</v>
      </c>
      <c r="L16" s="104">
        <f t="shared" si="22"/>
        <v>11</v>
      </c>
      <c r="M16" s="104">
        <f t="shared" si="22"/>
        <v>111</v>
      </c>
      <c r="N16" s="104">
        <f t="shared" si="22"/>
        <v>29</v>
      </c>
      <c r="O16" s="104">
        <f t="shared" si="22"/>
        <v>291</v>
      </c>
      <c r="P16" s="104">
        <f>SUM(Q16:U16)</f>
        <v>96</v>
      </c>
      <c r="Q16" s="104">
        <f>C72</f>
        <v>14</v>
      </c>
      <c r="R16" s="104">
        <f>F72</f>
        <v>21</v>
      </c>
      <c r="S16" s="104">
        <f>I72</f>
        <v>21</v>
      </c>
      <c r="T16" s="104">
        <f>L72</f>
        <v>20</v>
      </c>
      <c r="U16" s="104">
        <f>O72</f>
        <v>20</v>
      </c>
      <c r="V16" s="104">
        <f>S72</f>
        <v>22</v>
      </c>
      <c r="W16" s="104">
        <f>U72</f>
        <v>32</v>
      </c>
      <c r="X16" s="104">
        <f>W72</f>
        <v>34</v>
      </c>
      <c r="Y16" s="104">
        <f>Y72</f>
        <v>36</v>
      </c>
      <c r="Z16" s="104">
        <f>AA72</f>
        <v>40</v>
      </c>
      <c r="AD16" s="115" t="s">
        <v>114</v>
      </c>
      <c r="AE16" s="104">
        <f t="shared" ref="AE16:AP16" ca="1" si="23">SUM(AE5:AE14)</f>
        <v>157</v>
      </c>
      <c r="AF16" s="104">
        <f t="shared" ca="1" si="23"/>
        <v>156</v>
      </c>
      <c r="AG16" s="104">
        <f t="shared" ca="1" si="23"/>
        <v>7</v>
      </c>
      <c r="AH16" s="104">
        <f t="shared" ca="1" si="23"/>
        <v>168</v>
      </c>
      <c r="AI16" s="104">
        <f t="shared" ca="1" si="23"/>
        <v>145</v>
      </c>
      <c r="AJ16" s="104">
        <f t="shared" ca="1" si="23"/>
        <v>7</v>
      </c>
      <c r="AK16" s="104">
        <f t="shared" ca="1" si="23"/>
        <v>57</v>
      </c>
      <c r="AL16" s="104">
        <f t="shared" ca="1" si="23"/>
        <v>263</v>
      </c>
      <c r="AM16" s="104">
        <f t="shared" ca="1" si="23"/>
        <v>11</v>
      </c>
      <c r="AN16" s="104">
        <f t="shared" ca="1" si="23"/>
        <v>151</v>
      </c>
      <c r="AO16" s="104">
        <f t="shared" ca="1" si="23"/>
        <v>34</v>
      </c>
      <c r="AP16" s="104">
        <f t="shared" ca="1" si="23"/>
        <v>286</v>
      </c>
      <c r="AQ16" s="104">
        <f ca="1">SUM(AR16:AV16)</f>
        <v>106</v>
      </c>
      <c r="AR16" s="104">
        <f ca="1">AD72</f>
        <v>20</v>
      </c>
      <c r="AS16" s="104">
        <f ca="1">AG72</f>
        <v>21</v>
      </c>
      <c r="AT16" s="104">
        <f ca="1">AJ72</f>
        <v>19</v>
      </c>
      <c r="AU16" s="104">
        <f ca="1">AM72</f>
        <v>23</v>
      </c>
      <c r="AV16" s="104">
        <f ca="1">AP72</f>
        <v>23</v>
      </c>
      <c r="AW16" s="104">
        <f ca="1">AT72</f>
        <v>24</v>
      </c>
      <c r="AX16" s="104">
        <f ca="1">AV72</f>
        <v>28</v>
      </c>
      <c r="AY16" s="104">
        <f ca="1">AX72</f>
        <v>30</v>
      </c>
      <c r="AZ16" s="104">
        <f ca="1">AZ72</f>
        <v>35</v>
      </c>
      <c r="BA16" s="104">
        <f ca="1">BB72</f>
        <v>37</v>
      </c>
    </row>
    <row r="17" spans="3:53" x14ac:dyDescent="0.2">
      <c r="C17" s="115" t="s">
        <v>337</v>
      </c>
      <c r="D17" s="116">
        <f>D16/SUM(D16:F16)</f>
        <v>0.47187499999999999</v>
      </c>
      <c r="E17" s="116">
        <f>E16/SUM(D16:F16)</f>
        <v>0.50937500000000002</v>
      </c>
      <c r="F17" s="116">
        <f>F16/SUM(D16:F16)</f>
        <v>1.8749999999999999E-2</v>
      </c>
      <c r="G17" s="116">
        <f>G16/SUM(G16:I16)</f>
        <v>0.50624999999999998</v>
      </c>
      <c r="H17" s="116">
        <f>H16/SUM(G16:I16)</f>
        <v>0.47187499999999999</v>
      </c>
      <c r="I17" s="116">
        <f>I16/SUM(G16:I16)</f>
        <v>2.1874999999999999E-2</v>
      </c>
      <c r="J17" s="116">
        <f>J16/(J16+K16)</f>
        <v>0.25312499999999999</v>
      </c>
      <c r="K17" s="116">
        <f>K16/(J16+K16)</f>
        <v>0.74687499999999996</v>
      </c>
      <c r="L17" s="116">
        <f>L16/(L16+M16)</f>
        <v>9.0163934426229511E-2</v>
      </c>
      <c r="M17" s="116">
        <f>M16/(L16+M16)</f>
        <v>0.9098360655737705</v>
      </c>
      <c r="N17" s="116">
        <f>N16/(N16+O16)</f>
        <v>9.0624999999999997E-2</v>
      </c>
      <c r="O17" s="116">
        <f>O16/(N16+O16)</f>
        <v>0.90937500000000004</v>
      </c>
      <c r="P17" s="116">
        <f>P16/($C$2*5)</f>
        <v>0.48</v>
      </c>
      <c r="Q17" s="326">
        <f>Q16/($C$2-E72)</f>
        <v>0.35897435897435898</v>
      </c>
      <c r="R17" s="116">
        <f>R16/($C$2-H72)</f>
        <v>0.52500000000000002</v>
      </c>
      <c r="S17" s="116">
        <f>S16/($C$2-K72)</f>
        <v>0.52500000000000002</v>
      </c>
      <c r="T17" s="116">
        <f>T16/($C$2-N72)</f>
        <v>0.52631578947368418</v>
      </c>
      <c r="U17" s="116">
        <f>U16/($C$2-Q72)</f>
        <v>0.51282051282051277</v>
      </c>
      <c r="V17" s="116">
        <f>V16/$C$2</f>
        <v>0.55000000000000004</v>
      </c>
      <c r="W17" s="116">
        <f>W16/$C$2</f>
        <v>0.8</v>
      </c>
      <c r="X17" s="116">
        <f>X16/$C$2</f>
        <v>0.85</v>
      </c>
      <c r="Y17" s="116">
        <f>Y16/$C$2</f>
        <v>0.9</v>
      </c>
      <c r="Z17" s="116">
        <f>Z16/$C$2</f>
        <v>1</v>
      </c>
      <c r="AD17" s="115" t="s">
        <v>337</v>
      </c>
      <c r="AE17" s="116">
        <f ca="1">AE16/SUM(AE16:AG16)</f>
        <v>0.49062499999999998</v>
      </c>
      <c r="AF17" s="116">
        <f ca="1">AF16/SUM(AE16:AG16)</f>
        <v>0.48749999999999999</v>
      </c>
      <c r="AG17" s="116">
        <f ca="1">AG16/SUM(AE16:AG16)</f>
        <v>2.1874999999999999E-2</v>
      </c>
      <c r="AH17" s="116">
        <f ca="1">AH16/SUM(AH16:AJ16)</f>
        <v>0.52500000000000002</v>
      </c>
      <c r="AI17" s="116">
        <f ca="1">AI16/SUM(AH16:AJ16)</f>
        <v>0.453125</v>
      </c>
      <c r="AJ17" s="116">
        <f ca="1">AJ16/SUM(AH16:AJ16)</f>
        <v>2.1874999999999999E-2</v>
      </c>
      <c r="AK17" s="116">
        <f ca="1">AK16/(AK16+AL16)</f>
        <v>0.17812500000000001</v>
      </c>
      <c r="AL17" s="116">
        <f ca="1">AL16/(AK16+AL16)</f>
        <v>0.82187500000000002</v>
      </c>
      <c r="AM17" s="116">
        <f ca="1">AM16/(AM16+AN16)</f>
        <v>6.7901234567901231E-2</v>
      </c>
      <c r="AN17" s="116">
        <f ca="1">AN16/(AM16+AN16)</f>
        <v>0.9320987654320988</v>
      </c>
      <c r="AO17" s="116">
        <f ca="1">AO16/(AO16+AP16)</f>
        <v>0.10625</v>
      </c>
      <c r="AP17" s="116">
        <f ca="1">AP16/(AO16+AP16)</f>
        <v>0.89375000000000004</v>
      </c>
      <c r="AQ17" s="116">
        <f ca="1">AQ16/($C$2*5)</f>
        <v>0.53</v>
      </c>
      <c r="AR17" s="116">
        <f ca="1">AR16/($C$2-AF72)</f>
        <v>0.51282051282051277</v>
      </c>
      <c r="AS17" s="116">
        <f ca="1">AS16/($C$2-AI72)</f>
        <v>0.52500000000000002</v>
      </c>
      <c r="AT17" s="116">
        <f ca="1">AT16/($C$2-AL72)</f>
        <v>0.47499999999999998</v>
      </c>
      <c r="AU17" s="116">
        <f ca="1">AU16/($C$2-AO72)</f>
        <v>0.57499999999999996</v>
      </c>
      <c r="AV17" s="116">
        <f ca="1">AV16/($C$2-AR72)</f>
        <v>0.57499999999999996</v>
      </c>
      <c r="AW17" s="116">
        <f ca="1">AW16/$C$2</f>
        <v>0.6</v>
      </c>
      <c r="AX17" s="116">
        <f ca="1">AX16/$C$2</f>
        <v>0.7</v>
      </c>
      <c r="AY17" s="116">
        <f ca="1">AY16/$C$2</f>
        <v>0.75</v>
      </c>
      <c r="AZ17" s="116">
        <f ca="1">AZ16/$C$2</f>
        <v>0.875</v>
      </c>
      <c r="BA17" s="116">
        <f ca="1">BA16/$C$2</f>
        <v>0.92500000000000004</v>
      </c>
    </row>
    <row r="18" spans="3:53" x14ac:dyDescent="0.2">
      <c r="C18" s="103"/>
      <c r="Q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</row>
    <row r="19" spans="3:53" ht="13.5" thickBot="1" x14ac:dyDescent="0.25">
      <c r="C19" s="103"/>
      <c r="Q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</row>
    <row r="20" spans="3:53" ht="19.5" thickBot="1" x14ac:dyDescent="0.35">
      <c r="C20" s="433" t="s">
        <v>312</v>
      </c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5"/>
      <c r="AD20" s="433" t="s">
        <v>312</v>
      </c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5"/>
    </row>
    <row r="21" spans="3:53" x14ac:dyDescent="0.2">
      <c r="C21" s="284"/>
      <c r="D21" s="285"/>
      <c r="E21" s="285"/>
      <c r="F21" s="285"/>
      <c r="G21" s="285"/>
      <c r="H21" s="285"/>
      <c r="I21" s="285"/>
      <c r="J21" s="323" t="s">
        <v>250</v>
      </c>
      <c r="K21" s="321"/>
      <c r="L21" s="323" t="s">
        <v>251</v>
      </c>
      <c r="M21" s="321"/>
      <c r="N21" s="323" t="s">
        <v>361</v>
      </c>
      <c r="O21" s="321"/>
      <c r="P21" s="285"/>
      <c r="Q21" s="439" t="s">
        <v>280</v>
      </c>
      <c r="R21" s="440"/>
      <c r="S21" s="440"/>
      <c r="T21" s="440"/>
      <c r="U21" s="441"/>
      <c r="V21" s="439" t="s">
        <v>281</v>
      </c>
      <c r="W21" s="440"/>
      <c r="X21" s="440"/>
      <c r="Y21" s="440"/>
      <c r="Z21" s="441"/>
      <c r="AD21" s="284"/>
      <c r="AE21" s="285"/>
      <c r="AF21" s="285"/>
      <c r="AG21" s="285"/>
      <c r="AH21" s="285"/>
      <c r="AI21" s="285"/>
      <c r="AJ21" s="285"/>
      <c r="AK21" s="323" t="s">
        <v>250</v>
      </c>
      <c r="AL21" s="321"/>
      <c r="AM21" s="323" t="s">
        <v>364</v>
      </c>
      <c r="AN21" s="321"/>
      <c r="AO21" s="323" t="s">
        <v>361</v>
      </c>
      <c r="AP21" s="321"/>
      <c r="AQ21" s="371"/>
      <c r="AR21" s="444" t="s">
        <v>280</v>
      </c>
      <c r="AS21" s="445"/>
      <c r="AT21" s="445"/>
      <c r="AU21" s="445"/>
      <c r="AV21" s="446"/>
      <c r="AW21" s="444" t="s">
        <v>281</v>
      </c>
      <c r="AX21" s="445"/>
      <c r="AY21" s="445"/>
      <c r="AZ21" s="445"/>
      <c r="BA21" s="446"/>
    </row>
    <row r="22" spans="3:53" x14ac:dyDescent="0.2">
      <c r="C22" s="284"/>
      <c r="D22" s="378" t="s">
        <v>240</v>
      </c>
      <c r="E22" s="379" t="s">
        <v>241</v>
      </c>
      <c r="F22" s="379" t="s">
        <v>313</v>
      </c>
      <c r="G22" s="378" t="s">
        <v>242</v>
      </c>
      <c r="H22" s="379" t="s">
        <v>243</v>
      </c>
      <c r="I22" s="380" t="s">
        <v>313</v>
      </c>
      <c r="J22" s="319" t="s">
        <v>244</v>
      </c>
      <c r="K22" s="321" t="s">
        <v>245</v>
      </c>
      <c r="L22" s="319" t="s">
        <v>244</v>
      </c>
      <c r="M22" s="321" t="s">
        <v>245</v>
      </c>
      <c r="N22" s="319" t="s">
        <v>244</v>
      </c>
      <c r="O22" s="321" t="s">
        <v>245</v>
      </c>
      <c r="P22" s="285" t="s">
        <v>191</v>
      </c>
      <c r="Q22" s="319" t="s">
        <v>193</v>
      </c>
      <c r="R22" s="320" t="s">
        <v>192</v>
      </c>
      <c r="S22" s="320" t="s">
        <v>194</v>
      </c>
      <c r="T22" s="320" t="s">
        <v>195</v>
      </c>
      <c r="U22" s="321" t="s">
        <v>196</v>
      </c>
      <c r="V22" s="319" t="s">
        <v>193</v>
      </c>
      <c r="W22" s="320" t="s">
        <v>192</v>
      </c>
      <c r="X22" s="320" t="s">
        <v>194</v>
      </c>
      <c r="Y22" s="320" t="s">
        <v>195</v>
      </c>
      <c r="Z22" s="321" t="s">
        <v>196</v>
      </c>
      <c r="AD22" s="284"/>
      <c r="AE22" s="378" t="s">
        <v>240</v>
      </c>
      <c r="AF22" s="379" t="s">
        <v>241</v>
      </c>
      <c r="AG22" s="379" t="s">
        <v>313</v>
      </c>
      <c r="AH22" s="378" t="s">
        <v>242</v>
      </c>
      <c r="AI22" s="379" t="s">
        <v>243</v>
      </c>
      <c r="AJ22" s="380" t="s">
        <v>313</v>
      </c>
      <c r="AK22" s="319" t="s">
        <v>244</v>
      </c>
      <c r="AL22" s="321" t="s">
        <v>245</v>
      </c>
      <c r="AM22" s="319" t="s">
        <v>244</v>
      </c>
      <c r="AN22" s="321" t="s">
        <v>245</v>
      </c>
      <c r="AO22" s="319" t="s">
        <v>244</v>
      </c>
      <c r="AP22" s="321" t="s">
        <v>245</v>
      </c>
      <c r="AQ22" s="370" t="s">
        <v>191</v>
      </c>
      <c r="AR22" s="319" t="s">
        <v>193</v>
      </c>
      <c r="AS22" s="320" t="s">
        <v>192</v>
      </c>
      <c r="AT22" s="320" t="s">
        <v>194</v>
      </c>
      <c r="AU22" s="320" t="s">
        <v>195</v>
      </c>
      <c r="AV22" s="321" t="s">
        <v>196</v>
      </c>
      <c r="AW22" s="319" t="s">
        <v>193</v>
      </c>
      <c r="AX22" s="320" t="s">
        <v>192</v>
      </c>
      <c r="AY22" s="320" t="s">
        <v>194</v>
      </c>
      <c r="AZ22" s="320" t="s">
        <v>195</v>
      </c>
      <c r="BA22" s="321" t="s">
        <v>196</v>
      </c>
    </row>
    <row r="23" spans="3:53" x14ac:dyDescent="0.2">
      <c r="C23" s="284">
        <v>2008</v>
      </c>
      <c r="D23" s="288">
        <f>COUNTIF('2008'!P$4:P$19,D$4)</f>
        <v>13</v>
      </c>
      <c r="E23" s="289">
        <f>COUNTIF('2008'!P$4:P$19,E$4)</f>
        <v>3</v>
      </c>
      <c r="F23" s="290">
        <f>COUNTIF('2008'!P$4:P$19,F$4)</f>
        <v>0</v>
      </c>
      <c r="G23" s="288">
        <f>COUNTIF('2008'!Q$4:Q$19,G$4)</f>
        <v>8</v>
      </c>
      <c r="H23" s="289">
        <f>COUNTIF('2008'!Q$4:Q$19,H$4)</f>
        <v>7</v>
      </c>
      <c r="I23" s="290">
        <f>COUNTIF('2008'!Q$4:Q$19,I$4)</f>
        <v>1</v>
      </c>
      <c r="J23" s="288">
        <f>COUNTIF('2008'!R$4:R$19,J$4)</f>
        <v>1</v>
      </c>
      <c r="K23" s="290">
        <f>COUNTIF('2008'!R$4:R$19,K$4)</f>
        <v>15</v>
      </c>
      <c r="L23" s="288">
        <f>COUNTIF('2008'!S$4:S$19,L$4)</f>
        <v>0</v>
      </c>
      <c r="M23" s="290">
        <f>COUNTIF('2008'!S$4:S$19,M$4)</f>
        <v>5</v>
      </c>
      <c r="N23" s="288">
        <f>COUNTIF('2008'!T$4:T$19,N$4)</f>
        <v>0</v>
      </c>
      <c r="O23" s="290">
        <f>COUNTIF('2008'!T$4:T$19,O$4)</f>
        <v>16</v>
      </c>
      <c r="P23" s="285" t="str">
        <f>'2008'!U$20</f>
        <v>9-1-0</v>
      </c>
      <c r="Q23" s="288" t="str">
        <f>'2008'!V$20</f>
        <v>2-0-0</v>
      </c>
      <c r="R23" s="289" t="str">
        <f>'2008'!W$20</f>
        <v>2-0-0</v>
      </c>
      <c r="S23" s="289" t="str">
        <f>'2008'!X$20</f>
        <v>3-0-0</v>
      </c>
      <c r="T23" s="289" t="str">
        <f>'2008'!Y$20</f>
        <v>0-1-0</v>
      </c>
      <c r="U23" s="290" t="str">
        <f>'2008'!Z$20</f>
        <v>2-0-0</v>
      </c>
      <c r="V23" s="288" t="str">
        <f>'2008'!AA$20</f>
        <v>2-0</v>
      </c>
      <c r="W23" s="289" t="str">
        <f>'2008'!AB$20</f>
        <v>2-0</v>
      </c>
      <c r="X23" s="289" t="str">
        <f>'2008'!AC$20</f>
        <v>3-0</v>
      </c>
      <c r="Y23" s="289" t="str">
        <f>'2008'!AD$20</f>
        <v>1-0</v>
      </c>
      <c r="Z23" s="290" t="str">
        <f>'2008'!AE$20</f>
        <v>2-0</v>
      </c>
      <c r="AD23" s="284">
        <v>2008</v>
      </c>
      <c r="AE23" s="288">
        <f t="shared" ref="AE23:AG28" ca="1" si="24">COUNTIF(INDIRECT("'"&amp;TEXT($AD23,"0") &amp; "'!" &amp;"p$42:p$57"),AE$4)</f>
        <v>8</v>
      </c>
      <c r="AF23" s="289">
        <f t="shared" ca="1" si="24"/>
        <v>7</v>
      </c>
      <c r="AG23" s="289">
        <f t="shared" ca="1" si="24"/>
        <v>1</v>
      </c>
      <c r="AH23" s="288">
        <f t="shared" ref="AH23:AJ28" ca="1" si="25">COUNTIF(INDIRECT("'"&amp;TEXT($AD23,"0") &amp; "'!" &amp;"q$42:q$57"),AH$4)</f>
        <v>7</v>
      </c>
      <c r="AI23" s="289">
        <f t="shared" ca="1" si="25"/>
        <v>9</v>
      </c>
      <c r="AJ23" s="290">
        <f t="shared" ca="1" si="25"/>
        <v>0</v>
      </c>
      <c r="AK23" s="288">
        <f t="shared" ref="AK23:AL28" ca="1" si="26">COUNTIF(INDIRECT("'"&amp;TEXT($AD23,"0") &amp; "'!" &amp;"r$42:r$57"),AK$4)</f>
        <v>3</v>
      </c>
      <c r="AL23" s="289">
        <f t="shared" ca="1" si="26"/>
        <v>13</v>
      </c>
      <c r="AM23" s="289">
        <f t="shared" ref="AM23:AN28" ca="1" si="27">COUNTIF(INDIRECT("'"&amp;TEXT($AD23,"0") &amp; "'!" &amp;"s$42:s$57"),AM$4)</f>
        <v>1</v>
      </c>
      <c r="AN23" s="289">
        <f t="shared" ca="1" si="27"/>
        <v>7</v>
      </c>
      <c r="AO23" s="289">
        <f t="shared" ref="AO23:AP28" ca="1" si="28">COUNTIF(INDIRECT("'"&amp;TEXT($AD23,"0") &amp; "'!" &amp;"t$42:t$57"),AO$4)</f>
        <v>3</v>
      </c>
      <c r="AP23" s="290">
        <f t="shared" ca="1" si="28"/>
        <v>13</v>
      </c>
      <c r="AQ23" s="285" t="str">
        <f t="shared" ref="AQ23:AQ28" ca="1" si="29">INDIRECT("'"&amp;TEXT($AD23,"0") &amp; "'!" &amp;"U$58")</f>
        <v>6-4-0</v>
      </c>
      <c r="AR23" s="288" t="str">
        <f t="shared" ref="AR23:AR28" ca="1" si="30">INDIRECT("'"&amp;TEXT($AD23,"0") &amp; "'!" &amp;"v$58")</f>
        <v>2-0-0</v>
      </c>
      <c r="AS23" s="289" t="str">
        <f t="shared" ref="AS23:AS28" ca="1" si="31">INDIRECT("'"&amp;TEXT($AD23,"0") &amp; "'!" &amp;"w$58")</f>
        <v>1-1-0</v>
      </c>
      <c r="AT23" s="289" t="str">
        <f t="shared" ref="AT23:AT28" ca="1" si="32">INDIRECT("'"&amp;TEXT($AD23,"0") &amp; "'!" &amp;"x$58")</f>
        <v>1-2-0</v>
      </c>
      <c r="AU23" s="289" t="str">
        <f t="shared" ref="AU23:AU28" ca="1" si="33">INDIRECT("'"&amp;TEXT($AD23,"0") &amp; "'!" &amp;"y$58")</f>
        <v>0-1-0</v>
      </c>
      <c r="AV23" s="290" t="str">
        <f t="shared" ref="AV23:AV28" ca="1" si="34">INDIRECT("'"&amp;TEXT($AD23,"0") &amp; "'!" &amp;"Z$58")</f>
        <v>2-0-0</v>
      </c>
      <c r="AW23" s="289" t="str">
        <f t="shared" ref="AW23:AW28" ca="1" si="35">INDIRECT("'"&amp;TEXT($AD23,"0") &amp; "'!" &amp;"AA$58")</f>
        <v>2-0-0</v>
      </c>
      <c r="AX23" s="289" t="str">
        <f t="shared" ref="AX23:AX28" ca="1" si="36">INDIRECT("'"&amp;TEXT($AD23,"0") &amp; "'!" &amp;"AB$58")</f>
        <v>1-0-1</v>
      </c>
      <c r="AY23" s="289" t="str">
        <f t="shared" ref="AY23:AY28" ca="1" si="37">INDIRECT("'"&amp;TEXT($AD23,"0") &amp; "'!" &amp;"AC$58")</f>
        <v>2-1-0</v>
      </c>
      <c r="AZ23" s="289" t="str">
        <f t="shared" ref="AZ23:AZ28" ca="1" si="38">INDIRECT("'"&amp;TEXT($AD23,"0") &amp; "'!" &amp;"AD$58")</f>
        <v>1-0-0</v>
      </c>
      <c r="BA23" s="290" t="str">
        <f t="shared" ref="BA23:BA28" ca="1" si="39">INDIRECT("'"&amp;TEXT($AD23,"0") &amp; "'!" &amp;"AE$58")</f>
        <v>2-0-0</v>
      </c>
    </row>
    <row r="24" spans="3:53" x14ac:dyDescent="0.2">
      <c r="C24" s="284">
        <v>2009</v>
      </c>
      <c r="D24" s="372">
        <f>COUNTIF('2009'!P$4:P$19,D$4)</f>
        <v>8</v>
      </c>
      <c r="E24" s="373">
        <f>COUNTIF('2009'!P$4:P$19,E$4)</f>
        <v>8</v>
      </c>
      <c r="F24" s="374">
        <f>COUNTIF('2009'!P$4:P$19,F$4)</f>
        <v>0</v>
      </c>
      <c r="G24" s="372">
        <f>COUNTIF('2009'!$Q$4:Q$19,G$4)</f>
        <v>11</v>
      </c>
      <c r="H24" s="373">
        <f>COUNTIF('2009'!Q$4:Q$19,H$4)</f>
        <v>5</v>
      </c>
      <c r="I24" s="374">
        <f>COUNTIF('2009'!Q$4:Q$19,I$4)</f>
        <v>0</v>
      </c>
      <c r="J24" s="319">
        <f>COUNTIF('2009'!R$4:R$19,J$4)</f>
        <v>4</v>
      </c>
      <c r="K24" s="321">
        <f>COUNTIF('2009'!R$4:R$19,K$4)</f>
        <v>12</v>
      </c>
      <c r="L24" s="319">
        <f>COUNTIF('2009'!S$4:S$19,L$4)</f>
        <v>0</v>
      </c>
      <c r="M24" s="321">
        <f>COUNTIF('2009'!S$4:S$19,M$4)</f>
        <v>5</v>
      </c>
      <c r="N24" s="319">
        <f>COUNTIF('2009'!T$4:T$19,N$4)</f>
        <v>0</v>
      </c>
      <c r="O24" s="321">
        <f>COUNTIF('2009'!T$4:T$19,O$4)</f>
        <v>16</v>
      </c>
      <c r="P24" s="285" t="str">
        <f>'2009'!U$20</f>
        <v>6-4-0</v>
      </c>
      <c r="Q24" s="319" t="str">
        <f>'2009'!V$20</f>
        <v>0-2-0</v>
      </c>
      <c r="R24" s="320" t="str">
        <f>'2009'!W$20</f>
        <v>2-0-0</v>
      </c>
      <c r="S24" s="320" t="str">
        <f>'2009'!X$20</f>
        <v>0-1-0</v>
      </c>
      <c r="T24" s="320" t="str">
        <f>'2009'!Y$20</f>
        <v>2-1-0</v>
      </c>
      <c r="U24" s="321" t="str">
        <f>'2009'!Z$20</f>
        <v>2-0-0</v>
      </c>
      <c r="V24" s="319" t="str">
        <f>'2009'!AA$20</f>
        <v>1-1</v>
      </c>
      <c r="W24" s="320" t="str">
        <f>'2009'!AB$20</f>
        <v>2-0</v>
      </c>
      <c r="X24" s="320" t="str">
        <f>'2009'!AC$20</f>
        <v>1-0</v>
      </c>
      <c r="Y24" s="320" t="str">
        <f>'2009'!AD$20</f>
        <v>3-0</v>
      </c>
      <c r="Z24" s="321" t="str">
        <f>'2009'!AE$20</f>
        <v>2-0</v>
      </c>
      <c r="AD24" s="284">
        <v>2009</v>
      </c>
      <c r="AE24" s="372">
        <f t="shared" ca="1" si="24"/>
        <v>8</v>
      </c>
      <c r="AF24" s="373">
        <f t="shared" ca="1" si="24"/>
        <v>8</v>
      </c>
      <c r="AG24" s="373">
        <f t="shared" ca="1" si="24"/>
        <v>0</v>
      </c>
      <c r="AH24" s="372">
        <f t="shared" ca="1" si="25"/>
        <v>9</v>
      </c>
      <c r="AI24" s="373">
        <f t="shared" ca="1" si="25"/>
        <v>7</v>
      </c>
      <c r="AJ24" s="374">
        <f t="shared" ca="1" si="25"/>
        <v>0</v>
      </c>
      <c r="AK24" s="319">
        <f t="shared" ca="1" si="26"/>
        <v>2</v>
      </c>
      <c r="AL24" s="320">
        <f t="shared" ca="1" si="26"/>
        <v>14</v>
      </c>
      <c r="AM24" s="320">
        <f t="shared" ca="1" si="27"/>
        <v>0</v>
      </c>
      <c r="AN24" s="320">
        <f t="shared" ca="1" si="27"/>
        <v>7</v>
      </c>
      <c r="AO24" s="320">
        <f t="shared" ca="1" si="28"/>
        <v>0</v>
      </c>
      <c r="AP24" s="321">
        <f t="shared" ca="1" si="28"/>
        <v>16</v>
      </c>
      <c r="AQ24" s="285" t="str">
        <f t="shared" ca="1" si="29"/>
        <v>5-5-0</v>
      </c>
      <c r="AR24" s="319" t="str">
        <f t="shared" ca="1" si="30"/>
        <v>1-1-0</v>
      </c>
      <c r="AS24" s="320" t="str">
        <f t="shared" ca="1" si="31"/>
        <v>1-1-0</v>
      </c>
      <c r="AT24" s="320" t="str">
        <f t="shared" ca="1" si="32"/>
        <v>0-1-0</v>
      </c>
      <c r="AU24" s="320" t="str">
        <f t="shared" ca="1" si="33"/>
        <v>1-2-0</v>
      </c>
      <c r="AV24" s="321" t="str">
        <f t="shared" ca="1" si="34"/>
        <v>2-0-0</v>
      </c>
      <c r="AW24" s="320" t="str">
        <f t="shared" ca="1" si="35"/>
        <v>1-1-0</v>
      </c>
      <c r="AX24" s="320" t="str">
        <f t="shared" ca="1" si="36"/>
        <v>1-1-0</v>
      </c>
      <c r="AY24" s="320" t="str">
        <f t="shared" ca="1" si="37"/>
        <v>0-1-0</v>
      </c>
      <c r="AZ24" s="320" t="str">
        <f t="shared" ca="1" si="38"/>
        <v>3-0-0</v>
      </c>
      <c r="BA24" s="321" t="str">
        <f t="shared" ca="1" si="39"/>
        <v>2-0-0</v>
      </c>
    </row>
    <row r="25" spans="3:53" x14ac:dyDescent="0.2">
      <c r="C25" s="284">
        <v>2010</v>
      </c>
      <c r="D25" s="372">
        <f>COUNTIF('2010'!P$4:P$19,D$4)</f>
        <v>4</v>
      </c>
      <c r="E25" s="373">
        <f>COUNTIF('2010'!P$4:P$19,E$4)</f>
        <v>11</v>
      </c>
      <c r="F25" s="374">
        <f>COUNTIF('2010'!P$4:P$19,F$4)</f>
        <v>1</v>
      </c>
      <c r="G25" s="372">
        <f>COUNTIF('2010'!$Q$4:Q$19,G$4)</f>
        <v>7</v>
      </c>
      <c r="H25" s="373">
        <f>COUNTIF('2010'!Q$4:Q$19,H$4)</f>
        <v>9</v>
      </c>
      <c r="I25" s="374">
        <f>COUNTIF('2010'!Q$4:Q$19,I$4)</f>
        <v>0</v>
      </c>
      <c r="J25" s="319">
        <f>COUNTIF('2010'!R$4:R$19,J$4)</f>
        <v>5</v>
      </c>
      <c r="K25" s="321">
        <f>COUNTIF('2010'!R$4:R$19,K$4)</f>
        <v>11</v>
      </c>
      <c r="L25" s="319">
        <f>COUNTIF('2010'!S$4:S$19,L$4)</f>
        <v>1</v>
      </c>
      <c r="M25" s="321">
        <f>COUNTIF('2010'!S$4:S$19,M$4)</f>
        <v>7</v>
      </c>
      <c r="N25" s="319">
        <f>COUNTIF('2010'!T$4:T$19,N$4)</f>
        <v>1</v>
      </c>
      <c r="O25" s="321">
        <f>COUNTIF('2010'!T$4:T$19,O$4)</f>
        <v>15</v>
      </c>
      <c r="P25" s="285" t="str">
        <f>'2010'!U$20</f>
        <v>3-6-0</v>
      </c>
      <c r="Q25" s="319" t="str">
        <f>'2010'!V$20</f>
        <v>1-0-0</v>
      </c>
      <c r="R25" s="320" t="str">
        <f>'2010'!W$20</f>
        <v>0-1-0</v>
      </c>
      <c r="S25" s="320" t="str">
        <f>'2010'!X$20</f>
        <v>0-3-0</v>
      </c>
      <c r="T25" s="320" t="str">
        <f>'2010'!Y$20</f>
        <v>1-1-0</v>
      </c>
      <c r="U25" s="321" t="str">
        <f>'2010'!Z$20</f>
        <v>1-1-0</v>
      </c>
      <c r="V25" s="319" t="str">
        <f>'2010'!AA$20</f>
        <v>1-0</v>
      </c>
      <c r="W25" s="320" t="str">
        <f>'2010'!AB$20</f>
        <v>0-1</v>
      </c>
      <c r="X25" s="320" t="str">
        <f>'2010'!AC$20</f>
        <v>2-1</v>
      </c>
      <c r="Y25" s="320" t="str">
        <f>'2010'!AD$20</f>
        <v>2-0</v>
      </c>
      <c r="Z25" s="321" t="str">
        <f>'2010'!AE$20</f>
        <v>2-0</v>
      </c>
      <c r="AD25" s="284">
        <v>2010</v>
      </c>
      <c r="AE25" s="372">
        <f t="shared" ca="1" si="24"/>
        <v>5</v>
      </c>
      <c r="AF25" s="373">
        <f t="shared" ca="1" si="24"/>
        <v>10</v>
      </c>
      <c r="AG25" s="373">
        <f t="shared" ca="1" si="24"/>
        <v>1</v>
      </c>
      <c r="AH25" s="372">
        <f t="shared" ca="1" si="25"/>
        <v>9</v>
      </c>
      <c r="AI25" s="373">
        <f t="shared" ca="1" si="25"/>
        <v>7</v>
      </c>
      <c r="AJ25" s="374">
        <f t="shared" ca="1" si="25"/>
        <v>0</v>
      </c>
      <c r="AK25" s="319">
        <f t="shared" ca="1" si="26"/>
        <v>4</v>
      </c>
      <c r="AL25" s="320">
        <f t="shared" ca="1" si="26"/>
        <v>12</v>
      </c>
      <c r="AM25" s="320">
        <f t="shared" ca="1" si="27"/>
        <v>3</v>
      </c>
      <c r="AN25" s="320">
        <f t="shared" ca="1" si="27"/>
        <v>6</v>
      </c>
      <c r="AO25" s="320">
        <f t="shared" ca="1" si="28"/>
        <v>4</v>
      </c>
      <c r="AP25" s="321">
        <f t="shared" ca="1" si="28"/>
        <v>12</v>
      </c>
      <c r="AQ25" s="285" t="str">
        <f t="shared" ca="1" si="29"/>
        <v>2-7-0</v>
      </c>
      <c r="AR25" s="319" t="str">
        <f t="shared" ca="1" si="30"/>
        <v>0-1-0</v>
      </c>
      <c r="AS25" s="320" t="str">
        <f t="shared" ca="1" si="31"/>
        <v>0-1-0</v>
      </c>
      <c r="AT25" s="320" t="str">
        <f t="shared" ca="1" si="32"/>
        <v>0-3-0</v>
      </c>
      <c r="AU25" s="320" t="str">
        <f t="shared" ca="1" si="33"/>
        <v>1-1-0</v>
      </c>
      <c r="AV25" s="321" t="str">
        <f t="shared" ca="1" si="34"/>
        <v>1-1-0</v>
      </c>
      <c r="AW25" s="320" t="str">
        <f t="shared" ca="1" si="35"/>
        <v>0-1-0</v>
      </c>
      <c r="AX25" s="320" t="str">
        <f t="shared" ca="1" si="36"/>
        <v>0-1-0</v>
      </c>
      <c r="AY25" s="320" t="str">
        <f t="shared" ca="1" si="37"/>
        <v>0-3-0</v>
      </c>
      <c r="AZ25" s="320" t="str">
        <f t="shared" ca="1" si="38"/>
        <v>1-1-0</v>
      </c>
      <c r="BA25" s="321" t="str">
        <f t="shared" ca="1" si="39"/>
        <v>2-0-0</v>
      </c>
    </row>
    <row r="26" spans="3:53" x14ac:dyDescent="0.2">
      <c r="C26" s="284">
        <v>2011</v>
      </c>
      <c r="D26" s="372">
        <f>COUNTIF('2011'!P$4:P$19,D$4)</f>
        <v>8</v>
      </c>
      <c r="E26" s="373">
        <f>COUNTIF('2011'!P$4:P$19,E$4)</f>
        <v>8</v>
      </c>
      <c r="F26" s="374">
        <f>COUNTIF('2011'!P$4:P$19,F$4)</f>
        <v>0</v>
      </c>
      <c r="G26" s="372">
        <f>COUNTIF('2011'!Q$4:Q$19,G$4)</f>
        <v>9</v>
      </c>
      <c r="H26" s="373">
        <f>COUNTIF('2011'!Q$4:Q$19,H$4)</f>
        <v>6</v>
      </c>
      <c r="I26" s="374">
        <f>COUNTIF('2011'!Q$4:Q$19,I$4)</f>
        <v>1</v>
      </c>
      <c r="J26" s="319">
        <f>COUNTIF('2011'!R$4:R$19,J$4)</f>
        <v>3</v>
      </c>
      <c r="K26" s="321">
        <f>COUNTIF('2011'!R$4:R$19,K$4)</f>
        <v>13</v>
      </c>
      <c r="L26" s="319">
        <f>COUNTIF('2011'!S$4:S$19,L$4)</f>
        <v>1</v>
      </c>
      <c r="M26" s="321">
        <f>COUNTIF('2011'!S$4:S$19,M$4)</f>
        <v>7</v>
      </c>
      <c r="N26" s="319">
        <f>COUNTIF('2011'!T$4:T$19,N$4)</f>
        <v>2</v>
      </c>
      <c r="O26" s="321">
        <f>COUNTIF('2011'!T$4:T$19,O$4)</f>
        <v>14</v>
      </c>
      <c r="P26" s="285" t="str">
        <f>'2011'!U$20</f>
        <v>7-4-0</v>
      </c>
      <c r="Q26" s="319" t="str">
        <f>'2011'!V$20</f>
        <v>2-1-0</v>
      </c>
      <c r="R26" s="320" t="str">
        <f>'2011'!W$20</f>
        <v>1-2-0</v>
      </c>
      <c r="S26" s="320" t="str">
        <f>'2011'!X$20</f>
        <v>1-1-0</v>
      </c>
      <c r="T26" s="320" t="str">
        <f>'2011'!Y$20</f>
        <v>2-0-0</v>
      </c>
      <c r="U26" s="321" t="str">
        <f>'2011'!Z$20</f>
        <v>1-0-0</v>
      </c>
      <c r="V26" s="319" t="str">
        <f>'2011'!AA$20</f>
        <v>2-1</v>
      </c>
      <c r="W26" s="320" t="str">
        <f>'2011'!AB$20</f>
        <v>2-1</v>
      </c>
      <c r="X26" s="320" t="str">
        <f>'2011'!AC$20</f>
        <v>2-0</v>
      </c>
      <c r="Y26" s="320" t="str">
        <f>'2011'!AD$20</f>
        <v>2-0</v>
      </c>
      <c r="Z26" s="321" t="str">
        <f>'2011'!AE$20</f>
        <v>1-0</v>
      </c>
      <c r="AD26" s="284">
        <v>2011</v>
      </c>
      <c r="AE26" s="372">
        <f t="shared" ca="1" si="24"/>
        <v>8</v>
      </c>
      <c r="AF26" s="373">
        <f t="shared" ca="1" si="24"/>
        <v>8</v>
      </c>
      <c r="AG26" s="373">
        <f t="shared" ca="1" si="24"/>
        <v>0</v>
      </c>
      <c r="AH26" s="372">
        <f t="shared" ca="1" si="25"/>
        <v>10</v>
      </c>
      <c r="AI26" s="373">
        <f t="shared" ca="1" si="25"/>
        <v>6</v>
      </c>
      <c r="AJ26" s="374">
        <f t="shared" ca="1" si="25"/>
        <v>0</v>
      </c>
      <c r="AK26" s="319">
        <f t="shared" ca="1" si="26"/>
        <v>4</v>
      </c>
      <c r="AL26" s="320">
        <f t="shared" ca="1" si="26"/>
        <v>12</v>
      </c>
      <c r="AM26" s="320">
        <f t="shared" ca="1" si="27"/>
        <v>0</v>
      </c>
      <c r="AN26" s="320">
        <f t="shared" ca="1" si="27"/>
        <v>9</v>
      </c>
      <c r="AO26" s="320">
        <f t="shared" ca="1" si="28"/>
        <v>3</v>
      </c>
      <c r="AP26" s="321">
        <f t="shared" ca="1" si="28"/>
        <v>13</v>
      </c>
      <c r="AQ26" s="285" t="str">
        <f t="shared" ca="1" si="29"/>
        <v>5-6-0</v>
      </c>
      <c r="AR26" s="319" t="str">
        <f t="shared" ca="1" si="30"/>
        <v>2-1-0</v>
      </c>
      <c r="AS26" s="320" t="str">
        <f t="shared" ca="1" si="31"/>
        <v>1-2-0</v>
      </c>
      <c r="AT26" s="320" t="str">
        <f t="shared" ca="1" si="32"/>
        <v>1-1-0</v>
      </c>
      <c r="AU26" s="320" t="str">
        <f t="shared" ca="1" si="33"/>
        <v>1-1-0</v>
      </c>
      <c r="AV26" s="321" t="str">
        <f t="shared" ca="1" si="34"/>
        <v>0-1-0</v>
      </c>
      <c r="AW26" s="320" t="str">
        <f t="shared" ca="1" si="35"/>
        <v>2-0-1</v>
      </c>
      <c r="AX26" s="320" t="str">
        <f t="shared" ca="1" si="36"/>
        <v>2-0-1</v>
      </c>
      <c r="AY26" s="320" t="str">
        <f t="shared" ca="1" si="37"/>
        <v>2-0-0</v>
      </c>
      <c r="AZ26" s="320" t="str">
        <f t="shared" ca="1" si="38"/>
        <v>2-0-0</v>
      </c>
      <c r="BA26" s="321" t="str">
        <f t="shared" ca="1" si="39"/>
        <v>1-0-0</v>
      </c>
    </row>
    <row r="27" spans="3:53" x14ac:dyDescent="0.2">
      <c r="C27" s="284">
        <v>2012</v>
      </c>
      <c r="D27" s="372">
        <f>COUNTIF('2012'!P$4:P$19,D$4)</f>
        <v>9</v>
      </c>
      <c r="E27" s="373">
        <f>COUNTIF('2012'!P$4:P$19,E$4)</f>
        <v>7</v>
      </c>
      <c r="F27" s="374">
        <f>COUNTIF('2012'!P$4:P$19,F$4)</f>
        <v>0</v>
      </c>
      <c r="G27" s="372">
        <f>COUNTIF('2012'!Q$4:Q$19,G$4)</f>
        <v>8</v>
      </c>
      <c r="H27" s="373">
        <f>COUNTIF('2012'!Q$4:Q$19,H$4)</f>
        <v>8</v>
      </c>
      <c r="I27" s="374">
        <f>COUNTIF('2012'!Q$4:Q$19,I$4)</f>
        <v>0</v>
      </c>
      <c r="J27" s="319">
        <f>COUNTIF('2012'!R$4:R$19,J$4)</f>
        <v>3</v>
      </c>
      <c r="K27" s="321">
        <f>COUNTIF('2012'!R$4:R$19,K$4)</f>
        <v>13</v>
      </c>
      <c r="L27" s="319">
        <f>COUNTIF('2012'!S$4:S$19,L$4)</f>
        <v>0</v>
      </c>
      <c r="M27" s="321">
        <f>COUNTIF('2012'!S$4:S$19,M$4)</f>
        <v>4</v>
      </c>
      <c r="N27" s="319">
        <f>COUNTIF('2012'!T$4:T$19,N$4)</f>
        <v>3</v>
      </c>
      <c r="O27" s="321">
        <f>COUNTIF('2012'!T$4:T$19,O$4)</f>
        <v>13</v>
      </c>
      <c r="P27" s="285" t="str">
        <f>'2012'!U$20</f>
        <v>7-4-0</v>
      </c>
      <c r="Q27" s="319" t="str">
        <f>'2012'!V$20</f>
        <v>2-1-0</v>
      </c>
      <c r="R27" s="320" t="str">
        <f>'2012'!W$20</f>
        <v>2-1-0</v>
      </c>
      <c r="S27" s="320" t="str">
        <f>'2012'!X$20</f>
        <v>2-0-0</v>
      </c>
      <c r="T27" s="320" t="str">
        <f>'2012'!Y$20</f>
        <v>1-0-0</v>
      </c>
      <c r="U27" s="321" t="str">
        <f>'2012'!Z$20</f>
        <v>0-2-0</v>
      </c>
      <c r="V27" s="319" t="str">
        <f>'2012'!AA$20</f>
        <v>2-1</v>
      </c>
      <c r="W27" s="320" t="str">
        <f>'2012'!AB$20</f>
        <v>3-0</v>
      </c>
      <c r="X27" s="320" t="str">
        <f>'2012'!AC$20</f>
        <v>2-0</v>
      </c>
      <c r="Y27" s="320" t="str">
        <f>'2012'!AD$20</f>
        <v>1-0</v>
      </c>
      <c r="Z27" s="321" t="str">
        <f>'2012'!AE$20</f>
        <v>2-0</v>
      </c>
      <c r="AD27" s="284">
        <v>2012</v>
      </c>
      <c r="AE27" s="372">
        <f t="shared" ca="1" si="24"/>
        <v>9</v>
      </c>
      <c r="AF27" s="373">
        <f t="shared" ca="1" si="24"/>
        <v>6</v>
      </c>
      <c r="AG27" s="373">
        <f t="shared" ca="1" si="24"/>
        <v>1</v>
      </c>
      <c r="AH27" s="372">
        <f t="shared" ca="1" si="25"/>
        <v>6</v>
      </c>
      <c r="AI27" s="373">
        <f t="shared" ca="1" si="25"/>
        <v>10</v>
      </c>
      <c r="AJ27" s="374">
        <f t="shared" ca="1" si="25"/>
        <v>0</v>
      </c>
      <c r="AK27" s="319">
        <f t="shared" ca="1" si="26"/>
        <v>1</v>
      </c>
      <c r="AL27" s="320">
        <f t="shared" ca="1" si="26"/>
        <v>15</v>
      </c>
      <c r="AM27" s="320">
        <f t="shared" ca="1" si="27"/>
        <v>1</v>
      </c>
      <c r="AN27" s="320">
        <f t="shared" ca="1" si="27"/>
        <v>9</v>
      </c>
      <c r="AO27" s="320">
        <f t="shared" ca="1" si="28"/>
        <v>2</v>
      </c>
      <c r="AP27" s="321">
        <f t="shared" ca="1" si="28"/>
        <v>14</v>
      </c>
      <c r="AQ27" s="285" t="str">
        <f t="shared" ca="1" si="29"/>
        <v>9-2-0</v>
      </c>
      <c r="AR27" s="319" t="str">
        <f t="shared" ca="1" si="30"/>
        <v>2-1-0</v>
      </c>
      <c r="AS27" s="320" t="str">
        <f t="shared" ca="1" si="31"/>
        <v>3-0-0</v>
      </c>
      <c r="AT27" s="320" t="str">
        <f t="shared" ca="1" si="32"/>
        <v>2-0-0</v>
      </c>
      <c r="AU27" s="320" t="str">
        <f t="shared" ca="1" si="33"/>
        <v>1-0-0</v>
      </c>
      <c r="AV27" s="321" t="str">
        <f t="shared" ca="1" si="34"/>
        <v>1-1-0</v>
      </c>
      <c r="AW27" s="320" t="str">
        <f t="shared" ca="1" si="35"/>
        <v>2-1-0</v>
      </c>
      <c r="AX27" s="320" t="str">
        <f t="shared" ca="1" si="36"/>
        <v>3-0-0</v>
      </c>
      <c r="AY27" s="320" t="str">
        <f t="shared" ca="1" si="37"/>
        <v>2-0-0</v>
      </c>
      <c r="AZ27" s="320" t="str">
        <f t="shared" ca="1" si="38"/>
        <v>1-0-0</v>
      </c>
      <c r="BA27" s="321" t="str">
        <f t="shared" ca="1" si="39"/>
        <v>1-1-0</v>
      </c>
    </row>
    <row r="28" spans="3:53" x14ac:dyDescent="0.2">
      <c r="C28" s="284">
        <v>2013</v>
      </c>
      <c r="D28" s="372">
        <f>COUNTIF('2013'!P$4:P$19,D$4)</f>
        <v>9</v>
      </c>
      <c r="E28" s="373">
        <f>COUNTIF('2013'!P$4:P$19,E$4)</f>
        <v>7</v>
      </c>
      <c r="F28" s="374">
        <f>COUNTIF('2013'!P$4:P$19,F$4)</f>
        <v>0</v>
      </c>
      <c r="G28" s="372">
        <f>COUNTIF('2013'!Q$4:Q$19,G$4)</f>
        <v>6</v>
      </c>
      <c r="H28" s="373">
        <f>COUNTIF('2013'!Q$4:Q$19,H$4)</f>
        <v>10</v>
      </c>
      <c r="I28" s="374">
        <f>COUNTIF('2013'!Q$4:Q$19,I$4)</f>
        <v>0</v>
      </c>
      <c r="J28" s="319">
        <f>COUNTIF('2013'!R$4:R$19,J$4)</f>
        <v>2</v>
      </c>
      <c r="K28" s="321">
        <f>COUNTIF('2013'!R$4:R$19,K$4)</f>
        <v>14</v>
      </c>
      <c r="L28" s="319">
        <f>COUNTIF('2013'!S$4:S$19,L$4)</f>
        <v>1</v>
      </c>
      <c r="M28" s="321">
        <f>COUNTIF('2013'!S$4:S$19,M$4)</f>
        <v>7</v>
      </c>
      <c r="N28" s="319">
        <f>COUNTIF('2013'!T$4:T$19,N$4)</f>
        <v>2</v>
      </c>
      <c r="O28" s="321">
        <f>COUNTIF('2013'!T$4:T$19,O$4)</f>
        <v>14</v>
      </c>
      <c r="P28" s="285" t="str">
        <f>'2013'!U$20</f>
        <v>6-5-0</v>
      </c>
      <c r="Q28" s="319" t="str">
        <f>'2013'!V$20</f>
        <v>1-2-0</v>
      </c>
      <c r="R28" s="320" t="str">
        <f>'2013'!W$20</f>
        <v>3-0-0</v>
      </c>
      <c r="S28" s="320" t="str">
        <f>'2013'!X$20</f>
        <v>1-2-0</v>
      </c>
      <c r="T28" s="320" t="str">
        <f>'2013'!Y$20</f>
        <v>0-0-0</v>
      </c>
      <c r="U28" s="321" t="str">
        <f>'2013'!Z$20</f>
        <v>1-1-0</v>
      </c>
      <c r="V28" s="319" t="str">
        <f>'2013'!AA$20</f>
        <v>1-2</v>
      </c>
      <c r="W28" s="320" t="str">
        <f>'2013'!AB$20</f>
        <v>3-0</v>
      </c>
      <c r="X28" s="320" t="str">
        <f>'2013'!AC$20</f>
        <v>2-1</v>
      </c>
      <c r="Y28" s="320" t="str">
        <f>'2013'!AD$20</f>
        <v>0-0</v>
      </c>
      <c r="Z28" s="321" t="str">
        <f>'2013'!AE$20</f>
        <v>2-0</v>
      </c>
      <c r="AD28" s="284">
        <v>2013</v>
      </c>
      <c r="AE28" s="372">
        <f t="shared" ca="1" si="24"/>
        <v>8</v>
      </c>
      <c r="AF28" s="373">
        <f t="shared" ca="1" si="24"/>
        <v>8</v>
      </c>
      <c r="AG28" s="373">
        <f t="shared" ca="1" si="24"/>
        <v>0</v>
      </c>
      <c r="AH28" s="372">
        <f t="shared" ca="1" si="25"/>
        <v>6</v>
      </c>
      <c r="AI28" s="373">
        <f t="shared" ca="1" si="25"/>
        <v>10</v>
      </c>
      <c r="AJ28" s="374">
        <f t="shared" ca="1" si="25"/>
        <v>0</v>
      </c>
      <c r="AK28" s="319">
        <f t="shared" ca="1" si="26"/>
        <v>2</v>
      </c>
      <c r="AL28" s="320">
        <f t="shared" ca="1" si="26"/>
        <v>14</v>
      </c>
      <c r="AM28" s="320">
        <f t="shared" ca="1" si="27"/>
        <v>0</v>
      </c>
      <c r="AN28" s="320">
        <f t="shared" ca="1" si="27"/>
        <v>8</v>
      </c>
      <c r="AO28" s="320">
        <f t="shared" ca="1" si="28"/>
        <v>1</v>
      </c>
      <c r="AP28" s="321">
        <f t="shared" ca="1" si="28"/>
        <v>15</v>
      </c>
      <c r="AQ28" s="285" t="str">
        <f t="shared" ca="1" si="29"/>
        <v>5-6-0</v>
      </c>
      <c r="AR28" s="319" t="str">
        <f t="shared" ca="1" si="30"/>
        <v>1-2-0</v>
      </c>
      <c r="AS28" s="320" t="str">
        <f t="shared" ca="1" si="31"/>
        <v>2-1-0</v>
      </c>
      <c r="AT28" s="320" t="str">
        <f t="shared" ca="1" si="32"/>
        <v>1-2-0</v>
      </c>
      <c r="AU28" s="320" t="str">
        <f t="shared" ca="1" si="33"/>
        <v>0-0-0</v>
      </c>
      <c r="AV28" s="321" t="str">
        <f t="shared" ca="1" si="34"/>
        <v>1-1-0</v>
      </c>
      <c r="AW28" s="320" t="str">
        <f t="shared" ca="1" si="35"/>
        <v>1-1-1</v>
      </c>
      <c r="AX28" s="320" t="str">
        <f t="shared" ca="1" si="36"/>
        <v>3-0-0</v>
      </c>
      <c r="AY28" s="320" t="str">
        <f t="shared" ca="1" si="37"/>
        <v>1-2-0</v>
      </c>
      <c r="AZ28" s="320" t="str">
        <f t="shared" ca="1" si="38"/>
        <v>0-0-0</v>
      </c>
      <c r="BA28" s="321" t="str">
        <f t="shared" ca="1" si="39"/>
        <v>2-0-0</v>
      </c>
    </row>
    <row r="29" spans="3:53" x14ac:dyDescent="0.2">
      <c r="C29" s="284">
        <v>2014</v>
      </c>
      <c r="D29" s="372">
        <f>COUNTIF('2014'!P$4:P$19,D$4)</f>
        <v>9</v>
      </c>
      <c r="E29" s="373">
        <f>COUNTIF('2014'!P$4:P$19,E$4)</f>
        <v>6</v>
      </c>
      <c r="F29" s="374">
        <f>COUNTIF('2014'!P$4:P$19,F$4)</f>
        <v>1</v>
      </c>
      <c r="G29" s="372">
        <f>COUNTIF('2014'!Q$4:Q$19,G$4)</f>
        <v>8</v>
      </c>
      <c r="H29" s="373">
        <f>COUNTIF('2014'!Q$4:Q$19,H$4)</f>
        <v>8</v>
      </c>
      <c r="I29" s="374">
        <f>COUNTIF('2014'!Q$4:Q$19,I$4)</f>
        <v>0</v>
      </c>
      <c r="J29" s="319">
        <f>COUNTIF('2014'!R$4:R$19,J$4)</f>
        <v>4</v>
      </c>
      <c r="K29" s="321">
        <f>COUNTIF('2014'!R$4:R$19,K$4)</f>
        <v>12</v>
      </c>
      <c r="L29" s="319">
        <f>COUNTIF('2014'!S$4:S$19,L$4)</f>
        <v>1</v>
      </c>
      <c r="M29" s="321">
        <f>COUNTIF('2014'!S$4:S$19,M$4)</f>
        <v>4</v>
      </c>
      <c r="N29" s="319">
        <f>COUNTIF('2014'!T$4:T$19,N$4)</f>
        <v>3</v>
      </c>
      <c r="O29" s="321">
        <f>COUNTIF('2014'!T$4:T$19,O$4)</f>
        <v>13</v>
      </c>
      <c r="P29" s="285" t="str">
        <f>'2014'!U$20</f>
        <v>5-5-1</v>
      </c>
      <c r="Q29" s="319" t="str">
        <f>'2014'!V$20</f>
        <v>0-2-1</v>
      </c>
      <c r="R29" s="320" t="str">
        <f>'2014'!W$20</f>
        <v>1-2-0</v>
      </c>
      <c r="S29" s="320" t="str">
        <f>'2014'!X$20</f>
        <v>1-0-0</v>
      </c>
      <c r="T29" s="320" t="str">
        <f>'2014'!Y$20</f>
        <v>3-0-0</v>
      </c>
      <c r="U29" s="321" t="str">
        <f>'2014'!Z$20</f>
        <v>0-1-0</v>
      </c>
      <c r="V29" s="319" t="str">
        <f>'2014'!AA$20</f>
        <v>1-2</v>
      </c>
      <c r="W29" s="320" t="str">
        <f>'2014'!AB$20</f>
        <v>3-0</v>
      </c>
      <c r="X29" s="320" t="str">
        <f>'2014'!AC$20</f>
        <v>1-0</v>
      </c>
      <c r="Y29" s="320" t="str">
        <f>'2014'!AD$20</f>
        <v>3-0</v>
      </c>
      <c r="Z29" s="321" t="str">
        <f>'2014'!AE$20</f>
        <v>1-0</v>
      </c>
      <c r="AD29" s="284">
        <v>2014</v>
      </c>
      <c r="AE29" s="372">
        <f ca="1">COUNTIF(INDIRECT("'"&amp;TEXT($AD29,"0") &amp; "'!" &amp;"p$42:p$57"),AE$4)</f>
        <v>8</v>
      </c>
      <c r="AF29" s="373">
        <f ca="1">COUNTIF(INDIRECT("'"&amp;TEXT($AD29,"0") &amp; "'!" &amp;"p$42:p$57"),AF$4)</f>
        <v>8</v>
      </c>
      <c r="AG29" s="373">
        <f ca="1">COUNTIF(INDIRECT("'"&amp;TEXT($AD29,"0") &amp; "'!" &amp;"p$42:p$57"),AG$4)</f>
        <v>0</v>
      </c>
      <c r="AH29" s="372">
        <f ca="1">COUNTIF(INDIRECT("'"&amp;TEXT($AD29,"0") &amp; "'!" &amp;"q$42:q$57"),AH$4)</f>
        <v>8</v>
      </c>
      <c r="AI29" s="373">
        <f ca="1">COUNTIF(INDIRECT("'"&amp;TEXT($AD29,"0") &amp; "'!" &amp;"q$42:q$57"),AI$4)</f>
        <v>8</v>
      </c>
      <c r="AJ29" s="374">
        <f ca="1">COUNTIF(INDIRECT("'"&amp;TEXT($AD29,"0") &amp; "'!" &amp;"q$42:q$57"),AJ$4)</f>
        <v>0</v>
      </c>
      <c r="AK29" s="319">
        <f ca="1">COUNTIF(INDIRECT("'"&amp;TEXT($AD29,"0") &amp; "'!" &amp;"r$42:r$57"),AK$4)</f>
        <v>3</v>
      </c>
      <c r="AL29" s="320">
        <f ca="1">COUNTIF(INDIRECT("'"&amp;TEXT($AD29,"0") &amp; "'!" &amp;"r$42:r$57"),AL$4)</f>
        <v>13</v>
      </c>
      <c r="AM29" s="320">
        <f ca="1">COUNTIF(INDIRECT("'"&amp;TEXT($AD29,"0") &amp; "'!" &amp;"s$42:s$57"),AM$4)</f>
        <v>0</v>
      </c>
      <c r="AN29" s="320">
        <f ca="1">COUNTIF(INDIRECT("'"&amp;TEXT($AD29,"0") &amp; "'!" &amp;"s$42:s$57"),AN$4)</f>
        <v>8</v>
      </c>
      <c r="AO29" s="320">
        <f ca="1">COUNTIF(INDIRECT("'"&amp;TEXT($AD29,"0") &amp; "'!" &amp;"t$42:t$57"),AO$4)</f>
        <v>0</v>
      </c>
      <c r="AP29" s="321">
        <f ca="1">COUNTIF(INDIRECT("'"&amp;TEXT($AD29,"0") &amp; "'!" &amp;"t$42:t$57"),AP$4)</f>
        <v>16</v>
      </c>
      <c r="AQ29" s="285" t="str">
        <f ca="1">INDIRECT("'"&amp;TEXT($AD29,"0") &amp; "'!" &amp;"U$58")</f>
        <v>5-6-0</v>
      </c>
      <c r="AR29" s="319" t="str">
        <f ca="1">INDIRECT("'"&amp;TEXT($AD29,"0") &amp; "'!" &amp;"v$58")</f>
        <v>0-3-0</v>
      </c>
      <c r="AS29" s="320" t="str">
        <f ca="1">INDIRECT("'"&amp;TEXT($AD29,"0") &amp; "'!" &amp;"w$58")</f>
        <v>2-1-0</v>
      </c>
      <c r="AT29" s="320" t="str">
        <f ca="1">INDIRECT("'"&amp;TEXT($AD29,"0") &amp; "'!" &amp;"x$58")</f>
        <v>1-0-0</v>
      </c>
      <c r="AU29" s="320" t="str">
        <f ca="1">INDIRECT("'"&amp;TEXT($AD29,"0") &amp; "'!" &amp;"y$58")</f>
        <v>2-1-0</v>
      </c>
      <c r="AV29" s="321" t="str">
        <f ca="1">INDIRECT("'"&amp;TEXT($AD29,"0") &amp; "'!" &amp;"Z$58")</f>
        <v>0-1-0</v>
      </c>
      <c r="AW29" s="320" t="str">
        <f ca="1">INDIRECT("'"&amp;TEXT($AD29,"0") &amp; "'!" &amp;"AA$58")</f>
        <v>0-3-0</v>
      </c>
      <c r="AX29" s="320" t="str">
        <f ca="1">INDIRECT("'"&amp;TEXT($AD29,"0") &amp; "'!" &amp;"AB$58")</f>
        <v>3-0-0</v>
      </c>
      <c r="AY29" s="320" t="str">
        <f ca="1">INDIRECT("'"&amp;TEXT($AD29,"0") &amp; "'!" &amp;"AC$58")</f>
        <v>1-0-0</v>
      </c>
      <c r="AZ29" s="320" t="str">
        <f ca="1">INDIRECT("'"&amp;TEXT($AD29,"0") &amp; "'!" &amp;"AD$58")</f>
        <v>3-0-0</v>
      </c>
      <c r="BA29" s="321" t="str">
        <f ca="1">INDIRECT("'"&amp;TEXT($AD29,"0") &amp; "'!" &amp;"AE$58")</f>
        <v>1-0-0</v>
      </c>
    </row>
    <row r="30" spans="3:53" x14ac:dyDescent="0.2">
      <c r="C30" s="284">
        <v>2015</v>
      </c>
      <c r="D30" s="372">
        <f>COUNTIF('2015'!S$4:S$19,D$4)</f>
        <v>4</v>
      </c>
      <c r="E30" s="373">
        <f>COUNTIF('2015'!S$4:S$19,E$4)</f>
        <v>12</v>
      </c>
      <c r="F30" s="374">
        <f>COUNTIF('2015'!S$4:S$19,F$4)</f>
        <v>0</v>
      </c>
      <c r="G30" s="372">
        <f>COUNTIF('2015'!T$4:T$19,G$4)</f>
        <v>5</v>
      </c>
      <c r="H30" s="373">
        <f>COUNTIF('2015'!T$4:T$19,H$4)</f>
        <v>11</v>
      </c>
      <c r="I30" s="374">
        <f>COUNTIF('2015'!T$4:T$19,I$4)</f>
        <v>0</v>
      </c>
      <c r="J30" s="319">
        <f>COUNTIF('2015'!U$4:U$19,J$4)</f>
        <v>7</v>
      </c>
      <c r="K30" s="321">
        <f>COUNTIF('2015'!U$4:U$19,K$4)</f>
        <v>9</v>
      </c>
      <c r="L30" s="319">
        <f>COUNTIF('2015'!V$4:V$19,L$4)</f>
        <v>2</v>
      </c>
      <c r="M30" s="321">
        <f>COUNTIF('2015'!V$4:V$19,M$4)</f>
        <v>4</v>
      </c>
      <c r="N30" s="319">
        <f>COUNTIF('2015'!W$4:W$19,N$4)</f>
        <v>3</v>
      </c>
      <c r="O30" s="321">
        <f>COUNTIF('2015'!W$4:W$19,O$4)</f>
        <v>13</v>
      </c>
      <c r="P30" s="285" t="str">
        <f>'2015'!X$20</f>
        <v>3-7-0</v>
      </c>
      <c r="Q30" s="319" t="str">
        <f>'2015'!Y$20</f>
        <v>1-1-0</v>
      </c>
      <c r="R30" s="320" t="str">
        <f>'2015'!Z$20</f>
        <v>1-1-0</v>
      </c>
      <c r="S30" s="320" t="str">
        <f>'2015'!AA$20</f>
        <v>0-3-0</v>
      </c>
      <c r="T30" s="320" t="str">
        <f>'2015'!AB$20</f>
        <v>0-1-0</v>
      </c>
      <c r="U30" s="321" t="str">
        <f>'2015'!AC$20</f>
        <v>1-1-0</v>
      </c>
      <c r="V30" s="319" t="str">
        <f>'2015'!AD$20</f>
        <v>2-0</v>
      </c>
      <c r="W30" s="320" t="str">
        <f>'2015'!AE$20</f>
        <v>2-0</v>
      </c>
      <c r="X30" s="320" t="str">
        <f>'2015'!AF$20</f>
        <v>1-2</v>
      </c>
      <c r="Y30" s="320" t="str">
        <f>'2015'!AG$20</f>
        <v>1-0</v>
      </c>
      <c r="Z30" s="321" t="str">
        <f>'2015'!AH$20</f>
        <v>2-0</v>
      </c>
      <c r="AD30" s="284">
        <v>2015</v>
      </c>
      <c r="AE30" s="372">
        <f ca="1">COUNTIF(INDIRECT("'"&amp;TEXT($AD30,"0") &amp; "'!" &amp;"S$42:S$57"),AE$4)</f>
        <v>7</v>
      </c>
      <c r="AF30" s="373">
        <f t="shared" ref="AF30:AG32" ca="1" si="40">COUNTIF(INDIRECT("'"&amp;TEXT($AD30,"0") &amp; "'!" &amp;"S$42:S$57"),AF$4)</f>
        <v>9</v>
      </c>
      <c r="AG30" s="373">
        <f t="shared" ca="1" si="40"/>
        <v>0</v>
      </c>
      <c r="AH30" s="372">
        <f ca="1">COUNTIF(INDIRECT("'"&amp;TEXT($AD30,"0") &amp; "'!" &amp;"t$42:t$57"),AH$4)</f>
        <v>7</v>
      </c>
      <c r="AI30" s="373">
        <f t="shared" ref="AI30:AJ32" ca="1" si="41">COUNTIF(INDIRECT("'"&amp;TEXT($AD30,"0") &amp; "'!" &amp;"t$42:t$57"),AI$4)</f>
        <v>8</v>
      </c>
      <c r="AJ30" s="374">
        <f t="shared" ca="1" si="41"/>
        <v>1</v>
      </c>
      <c r="AK30" s="319">
        <f t="shared" ref="AK30:AL32" ca="1" si="42">COUNTIF(INDIRECT("'"&amp;TEXT($AD30,"0") &amp; "'!" &amp;"u$42:u$57"),AK$4)</f>
        <v>3</v>
      </c>
      <c r="AL30" s="320">
        <f t="shared" ca="1" si="42"/>
        <v>13</v>
      </c>
      <c r="AM30" s="320">
        <f t="shared" ref="AM30:AN32" ca="1" si="43">COUNTIF(INDIRECT("'"&amp;TEXT($AD30,"0") &amp; "'!" &amp;"v$42:v$57"),AM$4)</f>
        <v>0</v>
      </c>
      <c r="AN30" s="320">
        <f t="shared" ca="1" si="43"/>
        <v>7</v>
      </c>
      <c r="AO30" s="320">
        <f t="shared" ref="AO30:AP32" ca="1" si="44">COUNTIF(INDIRECT("'"&amp;TEXT($AD30,"0") &amp; "'!" &amp;"w$42:w$57"),AO$4)</f>
        <v>0</v>
      </c>
      <c r="AP30" s="321">
        <f t="shared" ca="1" si="44"/>
        <v>16</v>
      </c>
      <c r="AQ30" s="285" t="str">
        <f ca="1">INDIRECT("'"&amp;TEXT($AD30,"0") &amp; "'!" &amp;"X$58")</f>
        <v>5-5-0</v>
      </c>
      <c r="AR30" s="319" t="str">
        <f ca="1">INDIRECT("'"&amp;TEXT($AD30,"0") &amp; "'!" &amp;"Y$58")</f>
        <v>1-1-0</v>
      </c>
      <c r="AS30" s="320" t="str">
        <f ca="1">INDIRECT("'"&amp;TEXT($AD30,"0") &amp; "'!" &amp;"Z$58")</f>
        <v>2-0-0</v>
      </c>
      <c r="AT30" s="320" t="str">
        <f ca="1">INDIRECT("'"&amp;TEXT($AD30,"0") &amp; "'!" &amp;"AA$58")</f>
        <v>0-3-0</v>
      </c>
      <c r="AU30" s="320" t="str">
        <f ca="1">INDIRECT("'"&amp;TEXT($AD30,"0") &amp; "'!" &amp;"AB$58")</f>
        <v>1-0-0</v>
      </c>
      <c r="AV30" s="321" t="str">
        <f ca="1">INDIRECT("'"&amp;TEXT($AD30,"0") &amp; "'!" &amp;"AC$58")</f>
        <v>1-1-0</v>
      </c>
      <c r="AW30" s="320" t="str">
        <f ca="1">INDIRECT("'"&amp;TEXT($AD30,"0") &amp; "'!" &amp;"AD$58")</f>
        <v>1-1-0</v>
      </c>
      <c r="AX30" s="320" t="str">
        <f ca="1">INDIRECT("'"&amp;TEXT($AD30,"0") &amp; "'!" &amp;"AE$58")</f>
        <v>2-0-0</v>
      </c>
      <c r="AY30" s="320" t="str">
        <f ca="1">INDIRECT("'"&amp;TEXT($AD30,"0") &amp; "'!" &amp;"AF$58")</f>
        <v>2-1-0</v>
      </c>
      <c r="AZ30" s="320" t="str">
        <f ca="1">INDIRECT("'"&amp;TEXT($AD30,"0") &amp; "'!" &amp;"AG$58")</f>
        <v>1-0-0</v>
      </c>
      <c r="BA30" s="321" t="str">
        <f ca="1">INDIRECT("'"&amp;TEXT($AD30,"0") &amp; "'!" &amp;"AH$58")</f>
        <v>2-0-0</v>
      </c>
    </row>
    <row r="31" spans="3:53" x14ac:dyDescent="0.2">
      <c r="C31" s="284">
        <v>2016</v>
      </c>
      <c r="D31" s="372">
        <f>COUNTIF('2016'!S$4:S$19,D$4)</f>
        <v>8</v>
      </c>
      <c r="E31" s="373">
        <f>COUNTIF('2016'!S$4:S$19,E$4)</f>
        <v>7</v>
      </c>
      <c r="F31" s="374">
        <f>COUNTIF('2016'!S$4:S$19,F$4)</f>
        <v>1</v>
      </c>
      <c r="G31" s="372">
        <f>COUNTIF('2016'!T$4:T$19,G$4)</f>
        <v>10</v>
      </c>
      <c r="H31" s="373">
        <f>COUNTIF('2016'!T$4:T$19,H$4)</f>
        <v>6</v>
      </c>
      <c r="I31" s="374">
        <f>COUNTIF('2016'!T$4:T$19,I$4)</f>
        <v>0</v>
      </c>
      <c r="J31" s="319">
        <f>COUNTIF('2016'!U$4:U$19,J$4)</f>
        <v>5</v>
      </c>
      <c r="K31" s="321">
        <f>COUNTIF('2016'!U$4:U$19,K$4)</f>
        <v>11</v>
      </c>
      <c r="L31" s="319">
        <f>COUNTIF('2016'!V$4:V$19,L$4)</f>
        <v>1</v>
      </c>
      <c r="M31" s="321">
        <f>COUNTIF('2016'!V$4:V$19,M$4)</f>
        <v>4</v>
      </c>
      <c r="N31" s="319">
        <f>COUNTIF('2016'!W$4:W$19,N$4)</f>
        <v>2</v>
      </c>
      <c r="O31" s="321">
        <f>COUNTIF('2016'!W$4:W$19,O$4)</f>
        <v>14</v>
      </c>
      <c r="P31" s="285" t="str">
        <f>'2016'!X$20</f>
        <v>5-5-1</v>
      </c>
      <c r="Q31" s="319" t="str">
        <f>'2016'!Y$20</f>
        <v>1-2-0</v>
      </c>
      <c r="R31" s="320" t="str">
        <f>'2016'!Z$20</f>
        <v>2-1-0</v>
      </c>
      <c r="S31" s="320" t="str">
        <f>'2016'!AA$20</f>
        <v>1-1-0</v>
      </c>
      <c r="T31" s="320" t="str">
        <f>'2016'!AB$20</f>
        <v>0-0-0</v>
      </c>
      <c r="U31" s="321" t="str">
        <f>'2016'!AC$20</f>
        <v>1-1-1</v>
      </c>
      <c r="V31" s="319" t="str">
        <f>'2016'!AD$20</f>
        <v>1-2</v>
      </c>
      <c r="W31" s="320" t="str">
        <f>'2016'!AE$20</f>
        <v>3-0</v>
      </c>
      <c r="X31" s="320" t="str">
        <f>'2016'!AF$20</f>
        <v>2-0</v>
      </c>
      <c r="Y31" s="320" t="str">
        <f>'2016'!AG$20</f>
        <v>0-0</v>
      </c>
      <c r="Z31" s="321" t="str">
        <f>'2016'!AH$20</f>
        <v>3-0</v>
      </c>
      <c r="AD31" s="284">
        <v>2016</v>
      </c>
      <c r="AE31" s="372">
        <f ca="1">COUNTIF(INDIRECT("'"&amp;TEXT($AD31,"0") &amp; "'!" &amp;"S$42:S$57"),AE$4)</f>
        <v>7</v>
      </c>
      <c r="AF31" s="373">
        <f t="shared" ca="1" si="40"/>
        <v>8</v>
      </c>
      <c r="AG31" s="373">
        <f t="shared" ca="1" si="40"/>
        <v>1</v>
      </c>
      <c r="AH31" s="372">
        <f ca="1">COUNTIF(INDIRECT("'"&amp;TEXT($AD31,"0") &amp; "'!" &amp;"t$42:t$57"),AH$4)</f>
        <v>10</v>
      </c>
      <c r="AI31" s="373">
        <f t="shared" ca="1" si="41"/>
        <v>6</v>
      </c>
      <c r="AJ31" s="374">
        <f t="shared" ca="1" si="41"/>
        <v>0</v>
      </c>
      <c r="AK31" s="319">
        <f t="shared" ca="1" si="42"/>
        <v>4</v>
      </c>
      <c r="AL31" s="320">
        <f t="shared" ca="1" si="42"/>
        <v>12</v>
      </c>
      <c r="AM31" s="320">
        <f t="shared" ca="1" si="43"/>
        <v>1</v>
      </c>
      <c r="AN31" s="320">
        <f t="shared" ca="1" si="43"/>
        <v>5</v>
      </c>
      <c r="AO31" s="320">
        <f t="shared" ca="1" si="44"/>
        <v>1</v>
      </c>
      <c r="AP31" s="321">
        <f t="shared" ca="1" si="44"/>
        <v>15</v>
      </c>
      <c r="AQ31" s="285" t="str">
        <f ca="1">INDIRECT("'"&amp;TEXT($AD31,"0") &amp; "'!" &amp;"X$58")</f>
        <v>6-5-0</v>
      </c>
      <c r="AR31" s="319" t="str">
        <f ca="1">INDIRECT("'"&amp;TEXT($AD31,"0") &amp; "'!" &amp;"Y$58")</f>
        <v>1-2-0</v>
      </c>
      <c r="AS31" s="320" t="str">
        <f ca="1">INDIRECT("'"&amp;TEXT($AD31,"0") &amp; "'!" &amp;"Z$58")</f>
        <v>2-1-0</v>
      </c>
      <c r="AT31" s="320" t="str">
        <f ca="1">INDIRECT("'"&amp;TEXT($AD31,"0") &amp; "'!" &amp;"AA$58")</f>
        <v>1-1-0</v>
      </c>
      <c r="AU31" s="320" t="str">
        <f ca="1">INDIRECT("'"&amp;TEXT($AD31,"0") &amp; "'!" &amp;"AB$58")</f>
        <v>0-0-0</v>
      </c>
      <c r="AV31" s="321" t="str">
        <f ca="1">INDIRECT("'"&amp;TEXT($AD31,"0") &amp; "'!" &amp;"AC$58")</f>
        <v>2-1-0</v>
      </c>
      <c r="AW31" s="320" t="str">
        <f ca="1">INDIRECT("'"&amp;TEXT($AD31,"0") &amp; "'!" &amp;"AD$58")</f>
        <v>2-1-0</v>
      </c>
      <c r="AX31" s="320" t="str">
        <f ca="1">INDIRECT("'"&amp;TEXT($AD31,"0") &amp; "'!" &amp;"AE$58")</f>
        <v>2-1-0</v>
      </c>
      <c r="AY31" s="320" t="str">
        <f ca="1">INDIRECT("'"&amp;TEXT($AD31,"0") &amp; "'!" &amp;"AF$58")</f>
        <v>2-0-0</v>
      </c>
      <c r="AZ31" s="320" t="str">
        <f ca="1">INDIRECT("'"&amp;TEXT($AD31,"0") &amp; "'!" &amp;"AG$58")</f>
        <v>0-0-0</v>
      </c>
      <c r="BA31" s="321" t="str">
        <f ca="1">INDIRECT("'"&amp;TEXT($AD31,"0") &amp; "'!" &amp;"AH$58")</f>
        <v>3-0-0</v>
      </c>
    </row>
    <row r="32" spans="3:53" x14ac:dyDescent="0.2">
      <c r="C32" s="284">
        <v>2017</v>
      </c>
      <c r="D32" s="286">
        <f>COUNTIF('2017'!S$4:S$19,D$4)</f>
        <v>7</v>
      </c>
      <c r="E32" s="291">
        <f>COUNTIF('2017'!S$4:S$19,E$4)</f>
        <v>9</v>
      </c>
      <c r="F32" s="287">
        <f>COUNTIF('2017'!S$4:S$19,F$4)</f>
        <v>0</v>
      </c>
      <c r="G32" s="286">
        <f>COUNTIF('2017'!T$4:T$19,G$4)</f>
        <v>10</v>
      </c>
      <c r="H32" s="291">
        <f>COUNTIF('2017'!T$4:T$19,H$4)</f>
        <v>5</v>
      </c>
      <c r="I32" s="287">
        <f>COUNTIF('2017'!T$4:T$19,I$4)</f>
        <v>1</v>
      </c>
      <c r="J32" s="286">
        <f>COUNTIF('2017'!U$4:U$19,J$4)</f>
        <v>6</v>
      </c>
      <c r="K32" s="287">
        <f>COUNTIF('2017'!U$4:U$19,K$4)</f>
        <v>10</v>
      </c>
      <c r="L32" s="286">
        <f>COUNTIF('2017'!V$4:V$19,L$4)</f>
        <v>0</v>
      </c>
      <c r="M32" s="287">
        <f>COUNTIF('2017'!V$4:V$19,M$4)</f>
        <v>4</v>
      </c>
      <c r="N32" s="286">
        <f>COUNTIF('2017'!W$4:W$19,N$4)</f>
        <v>2</v>
      </c>
      <c r="O32" s="287">
        <f>COUNTIF('2017'!W$4:W$19,O$4)</f>
        <v>14</v>
      </c>
      <c r="P32" s="285" t="str">
        <f>'2017'!X$20</f>
        <v>5-7-0</v>
      </c>
      <c r="Q32" s="286" t="str">
        <f>'2017'!Y$20</f>
        <v>1-3-0</v>
      </c>
      <c r="R32" s="291" t="str">
        <f>'2017'!Z$20</f>
        <v>3-1-0</v>
      </c>
      <c r="S32" s="291" t="str">
        <f>'2017'!AA$20</f>
        <v>0-1-0</v>
      </c>
      <c r="T32" s="291" t="str">
        <f>'2017'!AB$20</f>
        <v>1-0-0</v>
      </c>
      <c r="U32" s="287" t="str">
        <f>'2017'!AC$20</f>
        <v>0-2-0</v>
      </c>
      <c r="V32" s="286" t="str">
        <f>'2017'!AD$20</f>
        <v>3-1</v>
      </c>
      <c r="W32" s="291" t="str">
        <f>'2017'!AE$20</f>
        <v>4-0</v>
      </c>
      <c r="X32" s="291" t="str">
        <f>'2017'!AF$20</f>
        <v>1-0</v>
      </c>
      <c r="Y32" s="291" t="str">
        <f>'2017'!AG$20</f>
        <v>1-0</v>
      </c>
      <c r="Z32" s="287" t="str">
        <f>'2017'!AH$20</f>
        <v>2-0</v>
      </c>
      <c r="AD32" s="284">
        <v>2017</v>
      </c>
      <c r="AE32" s="286">
        <f ca="1">COUNTIF(INDIRECT("'"&amp;TEXT($AD32,"0") &amp; "'!" &amp;"S$42:S$57"),AE$4)</f>
        <v>7</v>
      </c>
      <c r="AF32" s="291">
        <f t="shared" ca="1" si="40"/>
        <v>8</v>
      </c>
      <c r="AG32" s="291">
        <f t="shared" ca="1" si="40"/>
        <v>1</v>
      </c>
      <c r="AH32" s="286">
        <f ca="1">COUNTIF(INDIRECT("'"&amp;TEXT($AD32,"0") &amp; "'!" &amp;"t$42:t$57"),AH$4)</f>
        <v>10</v>
      </c>
      <c r="AI32" s="291">
        <f t="shared" ca="1" si="41"/>
        <v>5</v>
      </c>
      <c r="AJ32" s="287">
        <f t="shared" ca="1" si="41"/>
        <v>1</v>
      </c>
      <c r="AK32" s="286">
        <f t="shared" ca="1" si="42"/>
        <v>7</v>
      </c>
      <c r="AL32" s="291">
        <f t="shared" ca="1" si="42"/>
        <v>9</v>
      </c>
      <c r="AM32" s="291">
        <f t="shared" ca="1" si="43"/>
        <v>2</v>
      </c>
      <c r="AN32" s="291">
        <f t="shared" ca="1" si="43"/>
        <v>6</v>
      </c>
      <c r="AO32" s="291">
        <f t="shared" ca="1" si="44"/>
        <v>2</v>
      </c>
      <c r="AP32" s="287">
        <f t="shared" ca="1" si="44"/>
        <v>14</v>
      </c>
      <c r="AQ32" s="285" t="str">
        <f ca="1">INDIRECT("'"&amp;TEXT($AD32,"0") &amp; "'!" &amp;"X$58")</f>
        <v>5-7-0</v>
      </c>
      <c r="AR32" s="286" t="str">
        <f ca="1">INDIRECT("'"&amp;TEXT($AD32,"0") &amp; "'!" &amp;"Y$58")</f>
        <v>2-2-0</v>
      </c>
      <c r="AS32" s="291" t="str">
        <f ca="1">INDIRECT("'"&amp;TEXT($AD32,"0") &amp; "'!" &amp;"Z$58")</f>
        <v>2-2-0</v>
      </c>
      <c r="AT32" s="291" t="str">
        <f ca="1">INDIRECT("'"&amp;TEXT($AD32,"0") &amp; "'!" &amp;"AA$58")</f>
        <v>0-1-0</v>
      </c>
      <c r="AU32" s="291" t="str">
        <f ca="1">INDIRECT("'"&amp;TEXT($AD32,"0") &amp; "'!" &amp;"AB$58")</f>
        <v>1-0-0</v>
      </c>
      <c r="AV32" s="287" t="str">
        <f ca="1">INDIRECT("'"&amp;TEXT($AD32,"0") &amp; "'!" &amp;"AC$58")</f>
        <v>0-2-0</v>
      </c>
      <c r="AW32" s="291" t="str">
        <f ca="1">INDIRECT("'"&amp;TEXT($AD32,"0") &amp; "'!" &amp;"AD$58")</f>
        <v>3-1-0</v>
      </c>
      <c r="AX32" s="291" t="str">
        <f ca="1">INDIRECT("'"&amp;TEXT($AD32,"0") &amp; "'!" &amp;"AE$58")</f>
        <v>4-0-0</v>
      </c>
      <c r="AY32" s="291" t="str">
        <f ca="1">INDIRECT("'"&amp;TEXT($AD32,"0") &amp; "'!" &amp;"AF$58")</f>
        <v>1-0-0</v>
      </c>
      <c r="AZ32" s="291" t="str">
        <f ca="1">INDIRECT("'"&amp;TEXT($AD32,"0") &amp; "'!" &amp;"AG$58")</f>
        <v>1-0-0</v>
      </c>
      <c r="BA32" s="287" t="str">
        <f ca="1">INDIRECT("'"&amp;TEXT($AD32,"0") &amp; "'!" &amp;"AH$58")</f>
        <v>2-0-0</v>
      </c>
    </row>
    <row r="33" spans="3:53" x14ac:dyDescent="0.2">
      <c r="C33" s="284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4"/>
      <c r="S33" s="284"/>
      <c r="T33" s="284"/>
      <c r="U33" s="284"/>
      <c r="V33" s="284"/>
      <c r="W33" s="284"/>
      <c r="X33" s="284"/>
      <c r="Y33" s="284"/>
      <c r="Z33" s="284"/>
      <c r="AD33" s="284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4"/>
      <c r="AT33" s="284"/>
      <c r="AU33" s="284"/>
      <c r="AV33" s="284"/>
      <c r="AW33" s="284"/>
      <c r="AX33" s="284"/>
      <c r="AY33" s="284"/>
      <c r="AZ33" s="284"/>
      <c r="BA33" s="284"/>
    </row>
    <row r="34" spans="3:53" x14ac:dyDescent="0.2">
      <c r="C34" s="292" t="s">
        <v>114</v>
      </c>
      <c r="D34" s="285">
        <f>SUM(D23:D32)</f>
        <v>79</v>
      </c>
      <c r="E34" s="285">
        <f t="shared" ref="E34:O34" si="45">SUM(E23:E32)</f>
        <v>78</v>
      </c>
      <c r="F34" s="285">
        <f t="shared" si="45"/>
        <v>3</v>
      </c>
      <c r="G34" s="285">
        <f t="shared" si="45"/>
        <v>82</v>
      </c>
      <c r="H34" s="285">
        <f t="shared" si="45"/>
        <v>75</v>
      </c>
      <c r="I34" s="285">
        <f t="shared" si="45"/>
        <v>3</v>
      </c>
      <c r="J34" s="285">
        <f t="shared" si="45"/>
        <v>40</v>
      </c>
      <c r="K34" s="285">
        <f t="shared" si="45"/>
        <v>120</v>
      </c>
      <c r="L34" s="285">
        <f t="shared" si="45"/>
        <v>7</v>
      </c>
      <c r="M34" s="285">
        <f t="shared" si="45"/>
        <v>51</v>
      </c>
      <c r="N34" s="285">
        <f t="shared" si="45"/>
        <v>18</v>
      </c>
      <c r="O34" s="285">
        <f t="shared" si="45"/>
        <v>142</v>
      </c>
      <c r="P34" s="285">
        <f>SUM(Q34:U34)</f>
        <v>56</v>
      </c>
      <c r="Q34" s="285">
        <f>C89</f>
        <v>11</v>
      </c>
      <c r="R34" s="285">
        <f>F89</f>
        <v>17</v>
      </c>
      <c r="S34" s="285">
        <f>I89</f>
        <v>9</v>
      </c>
      <c r="T34" s="285">
        <f>L89</f>
        <v>10</v>
      </c>
      <c r="U34" s="285">
        <f>O89</f>
        <v>9</v>
      </c>
      <c r="V34" s="285">
        <f>S89</f>
        <v>16</v>
      </c>
      <c r="W34" s="285">
        <f>U89</f>
        <v>24</v>
      </c>
      <c r="X34" s="285">
        <f>W89</f>
        <v>17</v>
      </c>
      <c r="Y34" s="285">
        <f>Y89</f>
        <v>14</v>
      </c>
      <c r="Z34" s="285">
        <f>AA89</f>
        <v>19</v>
      </c>
      <c r="AD34" s="292" t="s">
        <v>114</v>
      </c>
      <c r="AE34" s="285">
        <f ca="1">SUM(AE23:AE32)</f>
        <v>75</v>
      </c>
      <c r="AF34" s="285">
        <f t="shared" ref="AF34:AP34" ca="1" si="46">SUM(AF23:AF32)</f>
        <v>80</v>
      </c>
      <c r="AG34" s="285">
        <f t="shared" ca="1" si="46"/>
        <v>5</v>
      </c>
      <c r="AH34" s="285">
        <f t="shared" ca="1" si="46"/>
        <v>82</v>
      </c>
      <c r="AI34" s="285">
        <f t="shared" ca="1" si="46"/>
        <v>76</v>
      </c>
      <c r="AJ34" s="285">
        <f t="shared" ca="1" si="46"/>
        <v>2</v>
      </c>
      <c r="AK34" s="285">
        <f t="shared" ca="1" si="46"/>
        <v>33</v>
      </c>
      <c r="AL34" s="285">
        <f t="shared" ca="1" si="46"/>
        <v>127</v>
      </c>
      <c r="AM34" s="285">
        <f t="shared" ca="1" si="46"/>
        <v>8</v>
      </c>
      <c r="AN34" s="285">
        <f t="shared" ca="1" si="46"/>
        <v>72</v>
      </c>
      <c r="AO34" s="285">
        <f t="shared" ca="1" si="46"/>
        <v>16</v>
      </c>
      <c r="AP34" s="285">
        <f t="shared" ca="1" si="46"/>
        <v>144</v>
      </c>
      <c r="AQ34" s="285">
        <f ca="1">SUM(AR34:AV34)</f>
        <v>53</v>
      </c>
      <c r="AR34" s="285">
        <f ca="1">AD89</f>
        <v>12</v>
      </c>
      <c r="AS34" s="285">
        <f ca="1">AG89</f>
        <v>16</v>
      </c>
      <c r="AT34" s="285">
        <f ca="1">AJ89</f>
        <v>7</v>
      </c>
      <c r="AU34" s="285">
        <f ca="1">AM89</f>
        <v>8</v>
      </c>
      <c r="AV34" s="285">
        <f ca="1">AP89</f>
        <v>10</v>
      </c>
      <c r="AW34" s="285">
        <f ca="1">AT89</f>
        <v>14</v>
      </c>
      <c r="AX34" s="285">
        <f ca="1">AV89</f>
        <v>21</v>
      </c>
      <c r="AY34" s="285">
        <f ca="1">AX89</f>
        <v>13</v>
      </c>
      <c r="AZ34" s="285">
        <f ca="1">AZ89</f>
        <v>13</v>
      </c>
      <c r="BA34" s="285">
        <f ca="1">BB89</f>
        <v>18</v>
      </c>
    </row>
    <row r="35" spans="3:53" x14ac:dyDescent="0.2">
      <c r="C35" s="292" t="s">
        <v>337</v>
      </c>
      <c r="D35" s="293">
        <f>D34/SUM(D34:F34)</f>
        <v>0.49375000000000002</v>
      </c>
      <c r="E35" s="293">
        <f>E34/SUM(D34:F34)</f>
        <v>0.48749999999999999</v>
      </c>
      <c r="F35" s="293">
        <f>F34/SUM(D34:F34)</f>
        <v>1.8749999999999999E-2</v>
      </c>
      <c r="G35" s="293">
        <f>G34/SUM(G34:I34)</f>
        <v>0.51249999999999996</v>
      </c>
      <c r="H35" s="293">
        <f>H34/SUM(G34:I34)</f>
        <v>0.46875</v>
      </c>
      <c r="I35" s="293">
        <f>I34/SUM(G34:I34)</f>
        <v>1.8749999999999999E-2</v>
      </c>
      <c r="J35" s="293">
        <f>J34/(J34+K34)</f>
        <v>0.25</v>
      </c>
      <c r="K35" s="293">
        <f>K34/(J34+K34)</f>
        <v>0.75</v>
      </c>
      <c r="L35" s="293">
        <f>L34/(L34+M34)</f>
        <v>0.1206896551724138</v>
      </c>
      <c r="M35" s="293">
        <f>M34/(L34+M34)</f>
        <v>0.87931034482758619</v>
      </c>
      <c r="N35" s="293">
        <f>N34/(N34+O34)</f>
        <v>0.1125</v>
      </c>
      <c r="O35" s="293">
        <f>O34/(N34+O34)</f>
        <v>0.88749999999999996</v>
      </c>
      <c r="P35" s="293">
        <f>P34/SUM($C89:$Q89)</f>
        <v>0.52830188679245282</v>
      </c>
      <c r="Q35" s="293">
        <f>Q34/SUM(C89:E89)</f>
        <v>0.42307692307692307</v>
      </c>
      <c r="R35" s="325">
        <f>R34/SUM(F89:H89)</f>
        <v>0.65384615384615385</v>
      </c>
      <c r="S35" s="293">
        <f>S34/SUM(I89:K89)</f>
        <v>0.42857142857142855</v>
      </c>
      <c r="T35" s="325">
        <f>T34/SUM(L89:N89)</f>
        <v>0.7142857142857143</v>
      </c>
      <c r="U35" s="293">
        <f>U34/SUM(O89:Q89)</f>
        <v>0.47368421052631576</v>
      </c>
      <c r="V35" s="293">
        <f>V34/SUM(S89:T89)</f>
        <v>0.61538461538461542</v>
      </c>
      <c r="W35" s="293">
        <f>W34/SUM(U89:V89)</f>
        <v>0.92307692307692313</v>
      </c>
      <c r="X35" s="293">
        <f>X34/SUM(W89:X89)</f>
        <v>0.80952380952380953</v>
      </c>
      <c r="Y35" s="293">
        <f>Y34/SUM(Y89:Z89)</f>
        <v>1</v>
      </c>
      <c r="Z35" s="293">
        <f>Z34/SUM(AA89:AB89)</f>
        <v>1</v>
      </c>
      <c r="AD35" s="292" t="s">
        <v>337</v>
      </c>
      <c r="AE35" s="293">
        <f ca="1">AE34/SUM(AE34:AG34)</f>
        <v>0.46875</v>
      </c>
      <c r="AF35" s="293">
        <f ca="1">AF34/SUM(AE34:AG34)</f>
        <v>0.5</v>
      </c>
      <c r="AG35" s="293">
        <f ca="1">AG34/SUM(AE34:AG34)</f>
        <v>3.125E-2</v>
      </c>
      <c r="AH35" s="293">
        <f ca="1">AH34/SUM(AH34:AJ34)</f>
        <v>0.51249999999999996</v>
      </c>
      <c r="AI35" s="293">
        <f ca="1">AI34/SUM(AH34:AJ34)</f>
        <v>0.47499999999999998</v>
      </c>
      <c r="AJ35" s="293">
        <f ca="1">AJ34/SUM(AH34:AJ34)</f>
        <v>1.2500000000000001E-2</v>
      </c>
      <c r="AK35" s="293">
        <f ca="1">AK34/(AK34+AL34)</f>
        <v>0.20624999999999999</v>
      </c>
      <c r="AL35" s="293">
        <f ca="1">AL34/(AK34+AL34)</f>
        <v>0.79374999999999996</v>
      </c>
      <c r="AM35" s="293">
        <f ca="1">AM34/(AM34+AN34)</f>
        <v>0.1</v>
      </c>
      <c r="AN35" s="293">
        <f ca="1">AN34/(AM34+AN34)</f>
        <v>0.9</v>
      </c>
      <c r="AO35" s="293">
        <f ca="1">AO34/(AO34+AP34)</f>
        <v>0.1</v>
      </c>
      <c r="AP35" s="293">
        <f ca="1">AP34/(AO34+AP34)</f>
        <v>0.9</v>
      </c>
      <c r="AQ35" s="293">
        <f ca="1">AQ34/SUM($AD89:$AR89)</f>
        <v>0.5</v>
      </c>
      <c r="AR35" s="293">
        <f ca="1">AR34/SUM(AD89:AF89)</f>
        <v>0.46153846153846156</v>
      </c>
      <c r="AS35" s="293">
        <f ca="1">AS34/SUM(AG89:AI89)</f>
        <v>0.61538461538461542</v>
      </c>
      <c r="AT35" s="293">
        <f ca="1">AT34/SUM(AJ89:AL89)</f>
        <v>0.33333333333333331</v>
      </c>
      <c r="AU35" s="293">
        <f ca="1">AU34/SUM(AM89:AO89)</f>
        <v>0.5714285714285714</v>
      </c>
      <c r="AV35" s="293">
        <f ca="1">AV34/SUM(AP89:AR89)</f>
        <v>0.52631578947368418</v>
      </c>
      <c r="AW35" s="293">
        <f ca="1">AW34/SUM(AT89:AU89)</f>
        <v>0.58333333333333337</v>
      </c>
      <c r="AX35" s="293">
        <f ca="1">AX34/SUM(AV89:AW89)</f>
        <v>0.875</v>
      </c>
      <c r="AY35" s="293">
        <f ca="1">AY34/SUM(AX89:AY89)</f>
        <v>0.61904761904761907</v>
      </c>
      <c r="AZ35" s="293">
        <f ca="1">AZ34/SUM(AZ89:BA89)</f>
        <v>0.9285714285714286</v>
      </c>
      <c r="BA35" s="293">
        <f ca="1">BA34/SUM(BB89:BC89)</f>
        <v>0.94736842105263153</v>
      </c>
    </row>
    <row r="36" spans="3:53" x14ac:dyDescent="0.2">
      <c r="C36" s="103"/>
      <c r="Q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</row>
    <row r="37" spans="3:53" ht="13.5" thickBot="1" x14ac:dyDescent="0.25">
      <c r="C37" s="103"/>
      <c r="Q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</row>
    <row r="38" spans="3:53" ht="19.5" thickBot="1" x14ac:dyDescent="0.35">
      <c r="C38" s="436" t="s">
        <v>314</v>
      </c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37"/>
      <c r="R38" s="437"/>
      <c r="S38" s="437"/>
      <c r="T38" s="437"/>
      <c r="U38" s="437"/>
      <c r="V38" s="437"/>
      <c r="W38" s="437"/>
      <c r="X38" s="437"/>
      <c r="Y38" s="437"/>
      <c r="Z38" s="438"/>
      <c r="AD38" s="436" t="s">
        <v>314</v>
      </c>
      <c r="AE38" s="437"/>
      <c r="AF38" s="437"/>
      <c r="AG38" s="437"/>
      <c r="AH38" s="437"/>
      <c r="AI38" s="437"/>
      <c r="AJ38" s="437"/>
      <c r="AK38" s="437"/>
      <c r="AL38" s="437"/>
      <c r="AM38" s="437"/>
      <c r="AN38" s="437"/>
      <c r="AO38" s="437"/>
      <c r="AP38" s="437"/>
      <c r="AQ38" s="437"/>
      <c r="AR38" s="437"/>
      <c r="AS38" s="437"/>
      <c r="AT38" s="437"/>
      <c r="AU38" s="437"/>
      <c r="AV38" s="437"/>
      <c r="AW38" s="437"/>
      <c r="AX38" s="437"/>
      <c r="AY38" s="437"/>
      <c r="AZ38" s="437"/>
      <c r="BA38" s="438"/>
    </row>
    <row r="39" spans="3:53" x14ac:dyDescent="0.2">
      <c r="C39" s="294"/>
      <c r="D39" s="295"/>
      <c r="E39" s="295"/>
      <c r="F39" s="295"/>
      <c r="G39" s="295"/>
      <c r="H39" s="295"/>
      <c r="I39" s="295"/>
      <c r="J39" s="324" t="s">
        <v>250</v>
      </c>
      <c r="K39" s="317"/>
      <c r="L39" s="324" t="s">
        <v>251</v>
      </c>
      <c r="M39" s="317"/>
      <c r="N39" s="324" t="s">
        <v>361</v>
      </c>
      <c r="O39" s="317"/>
      <c r="P39" s="295"/>
      <c r="Q39" s="421" t="s">
        <v>280</v>
      </c>
      <c r="R39" s="422"/>
      <c r="S39" s="422"/>
      <c r="T39" s="422"/>
      <c r="U39" s="423"/>
      <c r="V39" s="421" t="s">
        <v>281</v>
      </c>
      <c r="W39" s="422"/>
      <c r="X39" s="422"/>
      <c r="Y39" s="422"/>
      <c r="Z39" s="423"/>
      <c r="AD39" s="294"/>
      <c r="AE39" s="295"/>
      <c r="AF39" s="295"/>
      <c r="AG39" s="295"/>
      <c r="AH39" s="295"/>
      <c r="AI39" s="295"/>
      <c r="AJ39" s="295"/>
      <c r="AK39" s="324" t="s">
        <v>250</v>
      </c>
      <c r="AL39" s="317"/>
      <c r="AM39" s="324" t="s">
        <v>364</v>
      </c>
      <c r="AN39" s="317"/>
      <c r="AO39" s="324" t="s">
        <v>361</v>
      </c>
      <c r="AP39" s="317"/>
      <c r="AQ39" s="295"/>
      <c r="AR39" s="421" t="s">
        <v>280</v>
      </c>
      <c r="AS39" s="422"/>
      <c r="AT39" s="422"/>
      <c r="AU39" s="422"/>
      <c r="AV39" s="423"/>
      <c r="AW39" s="421" t="s">
        <v>281</v>
      </c>
      <c r="AX39" s="422"/>
      <c r="AY39" s="422"/>
      <c r="AZ39" s="422"/>
      <c r="BA39" s="423"/>
    </row>
    <row r="40" spans="3:53" x14ac:dyDescent="0.2">
      <c r="C40" s="294"/>
      <c r="D40" s="381" t="s">
        <v>240</v>
      </c>
      <c r="E40" s="382" t="s">
        <v>241</v>
      </c>
      <c r="F40" s="382" t="s">
        <v>313</v>
      </c>
      <c r="G40" s="381" t="s">
        <v>242</v>
      </c>
      <c r="H40" s="382" t="s">
        <v>243</v>
      </c>
      <c r="I40" s="383" t="s">
        <v>313</v>
      </c>
      <c r="J40" s="316" t="s">
        <v>244</v>
      </c>
      <c r="K40" s="317" t="s">
        <v>245</v>
      </c>
      <c r="L40" s="316" t="s">
        <v>244</v>
      </c>
      <c r="M40" s="317" t="s">
        <v>245</v>
      </c>
      <c r="N40" s="316" t="s">
        <v>244</v>
      </c>
      <c r="O40" s="317" t="s">
        <v>245</v>
      </c>
      <c r="P40" s="295" t="s">
        <v>191</v>
      </c>
      <c r="Q40" s="316" t="s">
        <v>193</v>
      </c>
      <c r="R40" s="318" t="s">
        <v>192</v>
      </c>
      <c r="S40" s="318" t="s">
        <v>194</v>
      </c>
      <c r="T40" s="318" t="s">
        <v>195</v>
      </c>
      <c r="U40" s="317" t="s">
        <v>196</v>
      </c>
      <c r="V40" s="316" t="s">
        <v>193</v>
      </c>
      <c r="W40" s="318" t="s">
        <v>192</v>
      </c>
      <c r="X40" s="318" t="s">
        <v>194</v>
      </c>
      <c r="Y40" s="318" t="s">
        <v>195</v>
      </c>
      <c r="Z40" s="317" t="s">
        <v>196</v>
      </c>
      <c r="AD40" s="294"/>
      <c r="AE40" s="381" t="s">
        <v>240</v>
      </c>
      <c r="AF40" s="382" t="s">
        <v>241</v>
      </c>
      <c r="AG40" s="382" t="s">
        <v>313</v>
      </c>
      <c r="AH40" s="381" t="s">
        <v>242</v>
      </c>
      <c r="AI40" s="382" t="s">
        <v>243</v>
      </c>
      <c r="AJ40" s="383" t="s">
        <v>313</v>
      </c>
      <c r="AK40" s="316" t="s">
        <v>244</v>
      </c>
      <c r="AL40" s="317" t="s">
        <v>245</v>
      </c>
      <c r="AM40" s="316" t="s">
        <v>244</v>
      </c>
      <c r="AN40" s="317" t="s">
        <v>245</v>
      </c>
      <c r="AO40" s="316" t="s">
        <v>244</v>
      </c>
      <c r="AP40" s="317" t="s">
        <v>245</v>
      </c>
      <c r="AQ40" s="295" t="s">
        <v>191</v>
      </c>
      <c r="AR40" s="316" t="s">
        <v>193</v>
      </c>
      <c r="AS40" s="318" t="s">
        <v>192</v>
      </c>
      <c r="AT40" s="318" t="s">
        <v>194</v>
      </c>
      <c r="AU40" s="318" t="s">
        <v>195</v>
      </c>
      <c r="AV40" s="317" t="s">
        <v>196</v>
      </c>
      <c r="AW40" s="316" t="s">
        <v>193</v>
      </c>
      <c r="AX40" s="318" t="s">
        <v>192</v>
      </c>
      <c r="AY40" s="318" t="s">
        <v>194</v>
      </c>
      <c r="AZ40" s="318" t="s">
        <v>195</v>
      </c>
      <c r="BA40" s="317" t="s">
        <v>196</v>
      </c>
    </row>
    <row r="41" spans="3:53" x14ac:dyDescent="0.2">
      <c r="C41" s="294">
        <v>2008</v>
      </c>
      <c r="D41" s="298">
        <f>COUNTIF('2008'!P$21:P$36,D$40)</f>
        <v>8</v>
      </c>
      <c r="E41" s="299">
        <f>COUNTIF('2008'!P$21:P$36,E$40)</f>
        <v>8</v>
      </c>
      <c r="F41" s="299">
        <f>COUNTIF('2008'!P$21:P$36,F$40)</f>
        <v>0</v>
      </c>
      <c r="G41" s="298">
        <f>COUNTIF('2008'!Q$21:Q$36,G$22)</f>
        <v>10</v>
      </c>
      <c r="H41" s="299">
        <f>COUNTIF('2008'!Q$21:Q$36,H$22)</f>
        <v>6</v>
      </c>
      <c r="I41" s="300">
        <f>COUNTIF('2008'!Q$21:Q$36,I$40)</f>
        <v>0</v>
      </c>
      <c r="J41" s="298">
        <f>COUNTIF('2008'!R$21:R$37,J$22)</f>
        <v>2</v>
      </c>
      <c r="K41" s="300">
        <f>COUNTIF('2008'!R$21:R$37,K$22)</f>
        <v>14</v>
      </c>
      <c r="L41" s="298">
        <f>COUNTIF('2008'!S$21:S$37,L$22)</f>
        <v>0</v>
      </c>
      <c r="M41" s="300">
        <f>COUNTIF('2008'!S$21:S$37,M$22)</f>
        <v>7</v>
      </c>
      <c r="N41" s="298">
        <f>COUNTIF('2008'!T$21:T$37,N$22)</f>
        <v>0</v>
      </c>
      <c r="O41" s="300">
        <f>COUNTIF('2008'!T$21:T$37,O$22)</f>
        <v>16</v>
      </c>
      <c r="P41" s="295" t="str">
        <f>'2008'!U$37</f>
        <v>4-6-0</v>
      </c>
      <c r="Q41" s="298" t="str">
        <f>'2008'!V$37</f>
        <v>0-2-0</v>
      </c>
      <c r="R41" s="299" t="str">
        <f>'2008'!W$37</f>
        <v>0-2-0</v>
      </c>
      <c r="S41" s="299" t="str">
        <f>'2008'!X$37</f>
        <v>1-0-0</v>
      </c>
      <c r="T41" s="299" t="str">
        <f>'2008'!Y$37</f>
        <v>2-1-0</v>
      </c>
      <c r="U41" s="300" t="str">
        <f>'2008'!Z$37</f>
        <v>1-1-0</v>
      </c>
      <c r="V41" s="298" t="str">
        <f>'2008'!AA$37</f>
        <v>0-2</v>
      </c>
      <c r="W41" s="299" t="str">
        <f>'2008'!AB$37</f>
        <v>0-2</v>
      </c>
      <c r="X41" s="299" t="str">
        <f>'2008'!AC$37</f>
        <v>1-0</v>
      </c>
      <c r="Y41" s="299" t="str">
        <f>'2008'!AD$37</f>
        <v>3-0</v>
      </c>
      <c r="Z41" s="300" t="str">
        <f>'2008'!AE$37</f>
        <v>2-0</v>
      </c>
      <c r="AD41" s="294">
        <v>2008</v>
      </c>
      <c r="AE41" s="298">
        <f t="shared" ref="AE41:AG46" ca="1" si="47">COUNTIF(INDIRECT("'"&amp;TEXT($AD41,"0") &amp; "'!" &amp;"p$59:p$74"),AE$4)</f>
        <v>8</v>
      </c>
      <c r="AF41" s="299">
        <f t="shared" ca="1" si="47"/>
        <v>8</v>
      </c>
      <c r="AG41" s="299">
        <f t="shared" ca="1" si="47"/>
        <v>0</v>
      </c>
      <c r="AH41" s="298">
        <f t="shared" ref="AH41:AJ46" ca="1" si="48">COUNTIF(INDIRECT("'"&amp;TEXT($AD41,"0") &amp; "'!" &amp;"q$59:q$74"),AH$4)</f>
        <v>9</v>
      </c>
      <c r="AI41" s="299">
        <f t="shared" ca="1" si="48"/>
        <v>6</v>
      </c>
      <c r="AJ41" s="300">
        <f t="shared" ca="1" si="48"/>
        <v>1</v>
      </c>
      <c r="AK41" s="298">
        <f t="shared" ref="AK41:AL46" ca="1" si="49">COUNTIF(INDIRECT("'"&amp;TEXT($AD41,"0") &amp; "'!" &amp;"r$59:r$74"),AK$4)</f>
        <v>2</v>
      </c>
      <c r="AL41" s="299">
        <f t="shared" ca="1" si="49"/>
        <v>14</v>
      </c>
      <c r="AM41" s="299">
        <f t="shared" ref="AM41:AN46" ca="1" si="50">COUNTIF(INDIRECT("'"&amp;TEXT($AD41,"0") &amp; "'!" &amp;"s$59:s$74"),AM$4)</f>
        <v>0</v>
      </c>
      <c r="AN41" s="299">
        <f t="shared" ca="1" si="50"/>
        <v>8</v>
      </c>
      <c r="AO41" s="299">
        <f t="shared" ref="AO41:AP46" ca="1" si="51">COUNTIF(INDIRECT("'"&amp;TEXT($AD41,"0") &amp; "'!" &amp;"t$59:t$74"),AO$4)</f>
        <v>1</v>
      </c>
      <c r="AP41" s="300">
        <f t="shared" ca="1" si="51"/>
        <v>15</v>
      </c>
      <c r="AQ41" s="295" t="str">
        <f t="shared" ref="AQ41:AQ46" ca="1" si="52">INDIRECT("'"&amp;TEXT($AD41,"0") &amp; "'!" &amp;"u$75")</f>
        <v>5-5-0</v>
      </c>
      <c r="AR41" s="298" t="str">
        <f t="shared" ref="AR41:AR46" ca="1" si="53">INDIRECT("'"&amp;TEXT($AD41,"0") &amp; "'!" &amp;"v$75")</f>
        <v>1-1-0</v>
      </c>
      <c r="AS41" s="299" t="str">
        <f t="shared" ref="AS41:AS46" ca="1" si="54">INDIRECT("'"&amp;TEXT($AD41,"0") &amp; "'!" &amp;"w$75")</f>
        <v>0-2-0</v>
      </c>
      <c r="AT41" s="299" t="str">
        <f t="shared" ref="AT41:AT46" ca="1" si="55">INDIRECT("'"&amp;TEXT($AD41,"0") &amp; "'!" &amp;"x$75")</f>
        <v>1-0-0</v>
      </c>
      <c r="AU41" s="299" t="str">
        <f t="shared" ref="AU41:AU46" ca="1" si="56">INDIRECT("'"&amp;TEXT($AD41,"0") &amp; "'!" &amp;"y$75")</f>
        <v>2-1-0</v>
      </c>
      <c r="AV41" s="299" t="str">
        <f t="shared" ref="AV41:AV46" ca="1" si="57">INDIRECT("'"&amp;TEXT($AD41,"0") &amp; "'!" &amp;"Z$75")</f>
        <v>1-1-0</v>
      </c>
      <c r="AW41" s="298" t="str">
        <f t="shared" ref="AW41:AW46" ca="1" si="58">INDIRECT("'"&amp;TEXT($AD41,"0") &amp; "'!" &amp;"AA$75")</f>
        <v>1-1-0</v>
      </c>
      <c r="AX41" s="299" t="str">
        <f t="shared" ref="AX41:AX46" ca="1" si="59">INDIRECT("'"&amp;TEXT($AD41,"0") &amp; "'!" &amp;"AB$76")</f>
        <v>1-2-1</v>
      </c>
      <c r="AY41" s="299" t="str">
        <f t="shared" ref="AY41:AY46" ca="1" si="60">INDIRECT("'"&amp;TEXT($AD41,"0") &amp; "'!" &amp;"AC$75")</f>
        <v>1-0-0</v>
      </c>
      <c r="AZ41" s="299" t="str">
        <f t="shared" ref="AZ41:AZ46" ca="1" si="61">INDIRECT("'"&amp;TEXT($AD41,"0") &amp; "'!" &amp;"AD$75")</f>
        <v>3-0-0</v>
      </c>
      <c r="BA41" s="300" t="str">
        <f t="shared" ref="BA41:BA46" ca="1" si="62">INDIRECT("'"&amp;TEXT($AD41,"0") &amp; "'!" &amp;"AE$75")</f>
        <v>2-0-0</v>
      </c>
    </row>
    <row r="42" spans="3:53" x14ac:dyDescent="0.2">
      <c r="C42" s="294">
        <v>2009</v>
      </c>
      <c r="D42" s="316">
        <f>COUNTIF('2009'!P$21:P$36,D$40)</f>
        <v>5</v>
      </c>
      <c r="E42" s="318">
        <f>COUNTIF('2009'!P$21:P$36,E$40)</f>
        <v>11</v>
      </c>
      <c r="F42" s="318">
        <f>COUNTIF('2009'!P$21:P$36,F$40)</f>
        <v>0</v>
      </c>
      <c r="G42" s="316">
        <f>COUNTIF('2009'!$Q$21:Q$36,G$22)</f>
        <v>6</v>
      </c>
      <c r="H42" s="318">
        <f>COUNTIF('2009'!Q$21:Q$36,H$22)</f>
        <v>9</v>
      </c>
      <c r="I42" s="317">
        <f>COUNTIF('2009'!Q$21:Q$36,I$40)</f>
        <v>1</v>
      </c>
      <c r="J42" s="316">
        <f>COUNTIF('2009'!R$21:R$37,J$22)</f>
        <v>5</v>
      </c>
      <c r="K42" s="317">
        <f>COUNTIF('2009'!R$21:R$37,K$22)</f>
        <v>11</v>
      </c>
      <c r="L42" s="316">
        <f>COUNTIF('2009'!S$21:S$37,L$22)</f>
        <v>1</v>
      </c>
      <c r="M42" s="317">
        <f>COUNTIF('2009'!S$21:S$37,M$22)</f>
        <v>5</v>
      </c>
      <c r="N42" s="316">
        <f>COUNTIF('2009'!T$21:T$37,N$22)</f>
        <v>1</v>
      </c>
      <c r="O42" s="317">
        <f>COUNTIF('2009'!T$21:T$37,O$22)</f>
        <v>15</v>
      </c>
      <c r="P42" s="295" t="str">
        <f>'2009'!U$37</f>
        <v>3-7-0</v>
      </c>
      <c r="Q42" s="316" t="str">
        <f>'2009'!V$37</f>
        <v>0-2-0</v>
      </c>
      <c r="R42" s="318" t="str">
        <f>'2009'!W$37</f>
        <v>1-1-0</v>
      </c>
      <c r="S42" s="318" t="str">
        <f>'2009'!X$37</f>
        <v>2-1-0</v>
      </c>
      <c r="T42" s="318" t="str">
        <f>'2009'!Y$37</f>
        <v>0-1-0</v>
      </c>
      <c r="U42" s="317" t="str">
        <f>'2009'!Z$37</f>
        <v>0-2-0</v>
      </c>
      <c r="V42" s="316" t="str">
        <f>'2009'!AA$37</f>
        <v>0-2</v>
      </c>
      <c r="W42" s="318" t="str">
        <f>'2009'!AB$37</f>
        <v>1-1</v>
      </c>
      <c r="X42" s="318" t="str">
        <f>'2009'!AC$37</f>
        <v>3-0</v>
      </c>
      <c r="Y42" s="318" t="str">
        <f>'2009'!AD$37</f>
        <v>1-0</v>
      </c>
      <c r="Z42" s="317" t="str">
        <f>'2009'!AE$37</f>
        <v>2-0</v>
      </c>
      <c r="AD42" s="294">
        <v>2009</v>
      </c>
      <c r="AE42" s="316">
        <f t="shared" ca="1" si="47"/>
        <v>8</v>
      </c>
      <c r="AF42" s="318">
        <f t="shared" ca="1" si="47"/>
        <v>8</v>
      </c>
      <c r="AG42" s="318">
        <f t="shared" ca="1" si="47"/>
        <v>0</v>
      </c>
      <c r="AH42" s="316">
        <f t="shared" ca="1" si="48"/>
        <v>9</v>
      </c>
      <c r="AI42" s="318">
        <f t="shared" ca="1" si="48"/>
        <v>7</v>
      </c>
      <c r="AJ42" s="317">
        <f t="shared" ca="1" si="48"/>
        <v>0</v>
      </c>
      <c r="AK42" s="316">
        <f t="shared" ca="1" si="49"/>
        <v>3</v>
      </c>
      <c r="AL42" s="318">
        <f t="shared" ca="1" si="49"/>
        <v>13</v>
      </c>
      <c r="AM42" s="318">
        <f t="shared" ca="1" si="50"/>
        <v>0</v>
      </c>
      <c r="AN42" s="318">
        <f t="shared" ca="1" si="50"/>
        <v>7</v>
      </c>
      <c r="AO42" s="318">
        <f t="shared" ca="1" si="51"/>
        <v>1</v>
      </c>
      <c r="AP42" s="317">
        <f t="shared" ca="1" si="51"/>
        <v>15</v>
      </c>
      <c r="AQ42" s="295" t="str">
        <f t="shared" ca="1" si="52"/>
        <v>5-5-0</v>
      </c>
      <c r="AR42" s="316" t="str">
        <f t="shared" ca="1" si="53"/>
        <v>1-1-0</v>
      </c>
      <c r="AS42" s="318" t="str">
        <f t="shared" ca="1" si="54"/>
        <v>1-1-0</v>
      </c>
      <c r="AT42" s="318" t="str">
        <f t="shared" ca="1" si="55"/>
        <v>2-1-0</v>
      </c>
      <c r="AU42" s="318" t="str">
        <f t="shared" ca="1" si="56"/>
        <v>1-0-0</v>
      </c>
      <c r="AV42" s="318" t="str">
        <f t="shared" ca="1" si="57"/>
        <v>0-2-0</v>
      </c>
      <c r="AW42" s="316" t="str">
        <f t="shared" ca="1" si="58"/>
        <v>1-1-0</v>
      </c>
      <c r="AX42" s="318" t="str">
        <f t="shared" ca="1" si="59"/>
        <v>2-2-0</v>
      </c>
      <c r="AY42" s="318" t="str">
        <f t="shared" ca="1" si="60"/>
        <v>3-0-0</v>
      </c>
      <c r="AZ42" s="318" t="str">
        <f t="shared" ca="1" si="61"/>
        <v>1-0-0</v>
      </c>
      <c r="BA42" s="317" t="str">
        <f t="shared" ca="1" si="62"/>
        <v>2-0-0</v>
      </c>
    </row>
    <row r="43" spans="3:53" x14ac:dyDescent="0.2">
      <c r="C43" s="294">
        <v>2010</v>
      </c>
      <c r="D43" s="316">
        <f>COUNTIF('2010'!P$21:P$36,D$40)</f>
        <v>10</v>
      </c>
      <c r="E43" s="318">
        <f>COUNTIF('2010'!P$21:P$36,E$40)</f>
        <v>5</v>
      </c>
      <c r="F43" s="318">
        <f>COUNTIF('2010'!P$21:P$36,F$40)</f>
        <v>1</v>
      </c>
      <c r="G43" s="316">
        <f>COUNTIF('2010'!$Q$21:Q$36,G$22)</f>
        <v>6</v>
      </c>
      <c r="H43" s="318">
        <f>COUNTIF('2010'!Q$21:Q$36,H$22)</f>
        <v>10</v>
      </c>
      <c r="I43" s="317">
        <f>COUNTIF('2010'!Q$21:Q$36,I$40)</f>
        <v>0</v>
      </c>
      <c r="J43" s="316">
        <f>COUNTIF('2010'!R$21:R$37,J$22)</f>
        <v>3</v>
      </c>
      <c r="K43" s="317">
        <f>COUNTIF('2010'!R$21:R$37,K$22)</f>
        <v>13</v>
      </c>
      <c r="L43" s="316">
        <f>COUNTIF('2010'!S$21:S$37,L$22)</f>
        <v>0</v>
      </c>
      <c r="M43" s="317">
        <f>COUNTIF('2010'!S$21:S$37,M$22)</f>
        <v>8</v>
      </c>
      <c r="N43" s="316">
        <f>COUNTIF('2010'!T$21:T$37,N$22)</f>
        <v>1</v>
      </c>
      <c r="O43" s="317">
        <f>COUNTIF('2010'!T$21:T$37,O$22)</f>
        <v>15</v>
      </c>
      <c r="P43" s="295" t="str">
        <f>'2010'!U$37</f>
        <v>7-3-1</v>
      </c>
      <c r="Q43" s="316" t="str">
        <f>'2010'!V$37</f>
        <v>1-2-0</v>
      </c>
      <c r="R43" s="318" t="str">
        <f>'2010'!W$37</f>
        <v>2-1-0</v>
      </c>
      <c r="S43" s="318" t="str">
        <f>'2010'!X$37</f>
        <v>1-0-0</v>
      </c>
      <c r="T43" s="318" t="str">
        <f>'2010'!Y$37</f>
        <v>1-0-1</v>
      </c>
      <c r="U43" s="317" t="str">
        <f>'2010'!Z$37</f>
        <v>2-0-0</v>
      </c>
      <c r="V43" s="316" t="str">
        <f>'2010'!AA$37</f>
        <v>2-1</v>
      </c>
      <c r="W43" s="318" t="str">
        <f>'2010'!AB$37</f>
        <v>3-0</v>
      </c>
      <c r="X43" s="318" t="str">
        <f>'2010'!AC$37</f>
        <v>1-0</v>
      </c>
      <c r="Y43" s="318" t="str">
        <f>'2010'!AD$37</f>
        <v>2-0</v>
      </c>
      <c r="Z43" s="317" t="str">
        <f>'2010'!AE$37</f>
        <v>2-0</v>
      </c>
      <c r="AD43" s="294">
        <v>2010</v>
      </c>
      <c r="AE43" s="316">
        <f t="shared" ca="1" si="47"/>
        <v>10</v>
      </c>
      <c r="AF43" s="318">
        <f t="shared" ca="1" si="47"/>
        <v>6</v>
      </c>
      <c r="AG43" s="318">
        <f t="shared" ca="1" si="47"/>
        <v>0</v>
      </c>
      <c r="AH43" s="316">
        <f t="shared" ca="1" si="48"/>
        <v>9</v>
      </c>
      <c r="AI43" s="318">
        <f t="shared" ca="1" si="48"/>
        <v>5</v>
      </c>
      <c r="AJ43" s="317">
        <f t="shared" ca="1" si="48"/>
        <v>2</v>
      </c>
      <c r="AK43" s="316">
        <f t="shared" ca="1" si="49"/>
        <v>1</v>
      </c>
      <c r="AL43" s="318">
        <f t="shared" ca="1" si="49"/>
        <v>15</v>
      </c>
      <c r="AM43" s="318">
        <f t="shared" ca="1" si="50"/>
        <v>0</v>
      </c>
      <c r="AN43" s="318">
        <f t="shared" ca="1" si="50"/>
        <v>8</v>
      </c>
      <c r="AO43" s="318">
        <f t="shared" ca="1" si="51"/>
        <v>2</v>
      </c>
      <c r="AP43" s="317">
        <f t="shared" ca="1" si="51"/>
        <v>14</v>
      </c>
      <c r="AQ43" s="295" t="str">
        <f t="shared" ca="1" si="52"/>
        <v>8-3-0</v>
      </c>
      <c r="AR43" s="316" t="str">
        <f t="shared" ca="1" si="53"/>
        <v>2-1-0</v>
      </c>
      <c r="AS43" s="318" t="str">
        <f t="shared" ca="1" si="54"/>
        <v>1-2-0</v>
      </c>
      <c r="AT43" s="318" t="str">
        <f t="shared" ca="1" si="55"/>
        <v>1-0-0</v>
      </c>
      <c r="AU43" s="318" t="str">
        <f t="shared" ca="1" si="56"/>
        <v>2-0-0</v>
      </c>
      <c r="AV43" s="318" t="str">
        <f t="shared" ca="1" si="57"/>
        <v>2-0-0</v>
      </c>
      <c r="AW43" s="316" t="str">
        <f t="shared" ca="1" si="58"/>
        <v>2-1-0</v>
      </c>
      <c r="AX43" s="318" t="str">
        <f t="shared" ca="1" si="59"/>
        <v>2-2-0</v>
      </c>
      <c r="AY43" s="318" t="str">
        <f t="shared" ca="1" si="60"/>
        <v>1-0-0</v>
      </c>
      <c r="AZ43" s="318" t="str">
        <f t="shared" ca="1" si="61"/>
        <v>2-0-0</v>
      </c>
      <c r="BA43" s="317" t="str">
        <f t="shared" ca="1" si="62"/>
        <v>2-0-0</v>
      </c>
    </row>
    <row r="44" spans="3:53" x14ac:dyDescent="0.2">
      <c r="C44" s="294">
        <v>2011</v>
      </c>
      <c r="D44" s="316">
        <f>COUNTIF('2011'!P$21:P$36,D$40)</f>
        <v>4</v>
      </c>
      <c r="E44" s="318">
        <f>COUNTIF('2011'!P$21:P$36,E$40)</f>
        <v>12</v>
      </c>
      <c r="F44" s="318">
        <f>COUNTIF('2011'!P$21:P$36,F$40)</f>
        <v>0</v>
      </c>
      <c r="G44" s="316">
        <f>COUNTIF('2011'!Q$21:Q$36,G$22)</f>
        <v>5</v>
      </c>
      <c r="H44" s="318">
        <f>COUNTIF('2011'!Q$21:Q$36,H$22)</f>
        <v>11</v>
      </c>
      <c r="I44" s="317">
        <f>COUNTIF('2011'!Q$21:Q$36,I$40)</f>
        <v>0</v>
      </c>
      <c r="J44" s="316">
        <f>COUNTIF('2011'!R$21:R$37,J$22)</f>
        <v>6</v>
      </c>
      <c r="K44" s="317">
        <f>COUNTIF('2011'!R$21:R$37,K$22)</f>
        <v>10</v>
      </c>
      <c r="L44" s="316">
        <f>COUNTIF('2011'!S$21:S$37,L$22)</f>
        <v>0</v>
      </c>
      <c r="M44" s="317">
        <f>COUNTIF('2011'!S$21:S$37,M$22)</f>
        <v>5</v>
      </c>
      <c r="N44" s="316">
        <f>COUNTIF('2011'!T$21:T$37,N$22)</f>
        <v>1</v>
      </c>
      <c r="O44" s="317">
        <f>COUNTIF('2011'!T$21:T$37,O$22)</f>
        <v>15</v>
      </c>
      <c r="P44" s="295" t="str">
        <f>'2011'!U$37</f>
        <v>4-5-0</v>
      </c>
      <c r="Q44" s="316" t="str">
        <f>'2011'!V$37</f>
        <v>0-1-0</v>
      </c>
      <c r="R44" s="318" t="str">
        <f>'2011'!W$37</f>
        <v>0-1-0</v>
      </c>
      <c r="S44" s="318" t="str">
        <f>'2011'!X$37</f>
        <v>2-0-0</v>
      </c>
      <c r="T44" s="318" t="str">
        <f>'2011'!Y$37</f>
        <v>0-2-0</v>
      </c>
      <c r="U44" s="317" t="str">
        <f>'2011'!Z$37</f>
        <v>2-1-0</v>
      </c>
      <c r="V44" s="316" t="str">
        <f>'2011'!AA$37</f>
        <v>1-0</v>
      </c>
      <c r="W44" s="318" t="str">
        <f>'2011'!AB$37</f>
        <v>1-0</v>
      </c>
      <c r="X44" s="318" t="str">
        <f>'2011'!AC$37</f>
        <v>2-0</v>
      </c>
      <c r="Y44" s="318" t="str">
        <f>'2011'!AD$37</f>
        <v>2-0</v>
      </c>
      <c r="Z44" s="317" t="str">
        <f>'2011'!AE$37</f>
        <v>3-0</v>
      </c>
      <c r="AD44" s="294">
        <v>2011</v>
      </c>
      <c r="AE44" s="316">
        <f t="shared" ca="1" si="47"/>
        <v>7</v>
      </c>
      <c r="AF44" s="318">
        <f t="shared" ca="1" si="47"/>
        <v>8</v>
      </c>
      <c r="AG44" s="318">
        <f t="shared" ca="1" si="47"/>
        <v>1</v>
      </c>
      <c r="AH44" s="316">
        <f t="shared" ca="1" si="48"/>
        <v>7</v>
      </c>
      <c r="AI44" s="318">
        <f t="shared" ca="1" si="48"/>
        <v>9</v>
      </c>
      <c r="AJ44" s="317">
        <f t="shared" ca="1" si="48"/>
        <v>0</v>
      </c>
      <c r="AK44" s="316">
        <f t="shared" ca="1" si="49"/>
        <v>3</v>
      </c>
      <c r="AL44" s="318">
        <f t="shared" ca="1" si="49"/>
        <v>13</v>
      </c>
      <c r="AM44" s="318">
        <f t="shared" ca="1" si="50"/>
        <v>1</v>
      </c>
      <c r="AN44" s="318">
        <f t="shared" ca="1" si="50"/>
        <v>7</v>
      </c>
      <c r="AO44" s="318">
        <f t="shared" ca="1" si="51"/>
        <v>3</v>
      </c>
      <c r="AP44" s="317">
        <f t="shared" ca="1" si="51"/>
        <v>13</v>
      </c>
      <c r="AQ44" s="295" t="str">
        <f t="shared" ca="1" si="52"/>
        <v>6-2-1</v>
      </c>
      <c r="AR44" s="316" t="str">
        <f t="shared" ca="1" si="53"/>
        <v>0-0-1</v>
      </c>
      <c r="AS44" s="318" t="str">
        <f t="shared" ca="1" si="54"/>
        <v>1-0-0</v>
      </c>
      <c r="AT44" s="318" t="str">
        <f t="shared" ca="1" si="55"/>
        <v>2-0-0</v>
      </c>
      <c r="AU44" s="318" t="str">
        <f t="shared" ca="1" si="56"/>
        <v>1-1-0</v>
      </c>
      <c r="AV44" s="318" t="str">
        <f t="shared" ca="1" si="57"/>
        <v>2-1-0</v>
      </c>
      <c r="AW44" s="316" t="str">
        <f t="shared" ca="1" si="58"/>
        <v>1-0-0</v>
      </c>
      <c r="AX44" s="318" t="str">
        <f t="shared" ca="1" si="59"/>
        <v>3-0-1</v>
      </c>
      <c r="AY44" s="318" t="str">
        <f t="shared" ca="1" si="60"/>
        <v>2-0-0</v>
      </c>
      <c r="AZ44" s="318" t="str">
        <f t="shared" ca="1" si="61"/>
        <v>2-0-0</v>
      </c>
      <c r="BA44" s="317" t="str">
        <f t="shared" ca="1" si="62"/>
        <v>3-0-0</v>
      </c>
    </row>
    <row r="45" spans="3:53" x14ac:dyDescent="0.2">
      <c r="C45" s="294">
        <v>2012</v>
      </c>
      <c r="D45" s="316">
        <f>COUNTIF('2012'!P$21:P$36,D$40)</f>
        <v>6</v>
      </c>
      <c r="E45" s="318">
        <f>COUNTIF('2012'!P$21:P$36,E$40)</f>
        <v>9</v>
      </c>
      <c r="F45" s="318">
        <f>COUNTIF('2012'!P$21:P$36,F$40)</f>
        <v>1</v>
      </c>
      <c r="G45" s="316">
        <f>COUNTIF('2012'!Q$21:Q$36,G$22)</f>
        <v>4</v>
      </c>
      <c r="H45" s="318">
        <f>COUNTIF('2012'!Q$21:Q$36,H$22)</f>
        <v>12</v>
      </c>
      <c r="I45" s="317">
        <f>COUNTIF('2012'!Q$21:Q$36,I$40)</f>
        <v>0</v>
      </c>
      <c r="J45" s="316">
        <f>COUNTIF('2012'!R$21:R$37,J$22)</f>
        <v>3</v>
      </c>
      <c r="K45" s="317">
        <f>COUNTIF('2012'!R$21:R$37,K$22)</f>
        <v>13</v>
      </c>
      <c r="L45" s="316">
        <f>COUNTIF('2012'!S$21:S$37,L$22)</f>
        <v>1</v>
      </c>
      <c r="M45" s="317">
        <f>COUNTIF('2012'!S$21:S$37,M$22)</f>
        <v>8</v>
      </c>
      <c r="N45" s="316">
        <f>COUNTIF('2012'!T$21:T$37,N$22)</f>
        <v>1</v>
      </c>
      <c r="O45" s="317">
        <f>COUNTIF('2012'!T$21:T$37,O$22)</f>
        <v>15</v>
      </c>
      <c r="P45" s="295" t="str">
        <f>'2012'!U$37</f>
        <v>3-6-0</v>
      </c>
      <c r="Q45" s="316" t="str">
        <f>'2012'!V$37</f>
        <v>0-1-0</v>
      </c>
      <c r="R45" s="318" t="str">
        <f>'2012'!W$37</f>
        <v>0-1-0</v>
      </c>
      <c r="S45" s="318" t="str">
        <f>'2012'!X$37</f>
        <v>1-1-0</v>
      </c>
      <c r="T45" s="318" t="str">
        <f>'2012'!Y$37</f>
        <v>1-2-0</v>
      </c>
      <c r="U45" s="317" t="str">
        <f>'2012'!Z$37</f>
        <v>1-1-0</v>
      </c>
      <c r="V45" s="316" t="str">
        <f>'2012'!AA$37</f>
        <v>0-1</v>
      </c>
      <c r="W45" s="318" t="str">
        <f>'2012'!AB$37</f>
        <v>0-1</v>
      </c>
      <c r="X45" s="318" t="str">
        <f>'2012'!AC$37</f>
        <v>2-0</v>
      </c>
      <c r="Y45" s="318" t="str">
        <f>'2012'!AD$37</f>
        <v>1-2</v>
      </c>
      <c r="Z45" s="317" t="str">
        <f>'2012'!AE$37</f>
        <v>2-0</v>
      </c>
      <c r="AD45" s="294">
        <v>2012</v>
      </c>
      <c r="AE45" s="316">
        <f t="shared" ca="1" si="47"/>
        <v>9</v>
      </c>
      <c r="AF45" s="318">
        <f t="shared" ca="1" si="47"/>
        <v>7</v>
      </c>
      <c r="AG45" s="318">
        <f t="shared" ca="1" si="47"/>
        <v>0</v>
      </c>
      <c r="AH45" s="316">
        <f t="shared" ca="1" si="48"/>
        <v>5</v>
      </c>
      <c r="AI45" s="318">
        <f t="shared" ca="1" si="48"/>
        <v>11</v>
      </c>
      <c r="AJ45" s="317">
        <f t="shared" ca="1" si="48"/>
        <v>0</v>
      </c>
      <c r="AK45" s="316">
        <f t="shared" ca="1" si="49"/>
        <v>2</v>
      </c>
      <c r="AL45" s="318">
        <f t="shared" ca="1" si="49"/>
        <v>14</v>
      </c>
      <c r="AM45" s="318">
        <f t="shared" ca="1" si="50"/>
        <v>0</v>
      </c>
      <c r="AN45" s="318">
        <f t="shared" ca="1" si="50"/>
        <v>11</v>
      </c>
      <c r="AO45" s="318">
        <f t="shared" ca="1" si="51"/>
        <v>1</v>
      </c>
      <c r="AP45" s="317">
        <f t="shared" ca="1" si="51"/>
        <v>15</v>
      </c>
      <c r="AQ45" s="295" t="str">
        <f t="shared" ca="1" si="52"/>
        <v>5-4-0</v>
      </c>
      <c r="AR45" s="316" t="str">
        <f t="shared" ca="1" si="53"/>
        <v>1-0-0</v>
      </c>
      <c r="AS45" s="318" t="str">
        <f t="shared" ca="1" si="54"/>
        <v>0-1-0</v>
      </c>
      <c r="AT45" s="318" t="str">
        <f t="shared" ca="1" si="55"/>
        <v>2-0-0</v>
      </c>
      <c r="AU45" s="318" t="str">
        <f t="shared" ca="1" si="56"/>
        <v>1-2-0</v>
      </c>
      <c r="AV45" s="318" t="str">
        <f t="shared" ca="1" si="57"/>
        <v>1-1-0</v>
      </c>
      <c r="AW45" s="316" t="str">
        <f t="shared" ca="1" si="58"/>
        <v>1-0-0</v>
      </c>
      <c r="AX45" s="318" t="str">
        <f t="shared" ca="1" si="59"/>
        <v>3-1-0</v>
      </c>
      <c r="AY45" s="318" t="str">
        <f t="shared" ca="1" si="60"/>
        <v>2-0-0</v>
      </c>
      <c r="AZ45" s="318" t="str">
        <f t="shared" ca="1" si="61"/>
        <v>2-0-1</v>
      </c>
      <c r="BA45" s="317" t="str">
        <f t="shared" ca="1" si="62"/>
        <v>2-0-0</v>
      </c>
    </row>
    <row r="46" spans="3:53" x14ac:dyDescent="0.2">
      <c r="C46" s="294">
        <v>2013</v>
      </c>
      <c r="D46" s="316">
        <f>COUNTIF('2013'!P$21:P$36,D$40)</f>
        <v>9</v>
      </c>
      <c r="E46" s="318">
        <f>COUNTIF('2013'!P$21:P$36,E$40)</f>
        <v>7</v>
      </c>
      <c r="F46" s="318">
        <f>COUNTIF('2013'!P$21:P$36,F$40)</f>
        <v>0</v>
      </c>
      <c r="G46" s="316">
        <f>COUNTIF('2013'!Q$21:Q$36,G$22)</f>
        <v>8</v>
      </c>
      <c r="H46" s="318">
        <f>COUNTIF('2013'!Q$21:Q$36,H$22)</f>
        <v>8</v>
      </c>
      <c r="I46" s="317">
        <f>COUNTIF('2013'!Q$21:Q$36,I$40)</f>
        <v>0</v>
      </c>
      <c r="J46" s="316">
        <f>COUNTIF('2013'!R$21:R$37,J$22)</f>
        <v>3</v>
      </c>
      <c r="K46" s="317">
        <f>COUNTIF('2013'!R$21:R$37,K$22)</f>
        <v>13</v>
      </c>
      <c r="L46" s="316">
        <f>COUNTIF('2013'!S$21:S$37,L$22)</f>
        <v>0</v>
      </c>
      <c r="M46" s="317">
        <f>COUNTIF('2013'!S$21:S$37,M$22)</f>
        <v>7</v>
      </c>
      <c r="N46" s="316">
        <f>COUNTIF('2013'!T$21:T$37,N$22)</f>
        <v>2</v>
      </c>
      <c r="O46" s="317">
        <f>COUNTIF('2013'!T$21:T$37,O$22)</f>
        <v>14</v>
      </c>
      <c r="P46" s="295" t="str">
        <f>'2013'!U$37</f>
        <v>3-6-0</v>
      </c>
      <c r="Q46" s="316" t="str">
        <f>'2013'!V$37</f>
        <v>0-1-0</v>
      </c>
      <c r="R46" s="318" t="str">
        <f>'2013'!W$37</f>
        <v>0-1-0</v>
      </c>
      <c r="S46" s="318" t="str">
        <f>'2013'!X$37</f>
        <v>1-0-0</v>
      </c>
      <c r="T46" s="318" t="str">
        <f>'2013'!Y$37</f>
        <v>2-2-0</v>
      </c>
      <c r="U46" s="317" t="str">
        <f>'2013'!Z$37</f>
        <v>0-2-0</v>
      </c>
      <c r="V46" s="316" t="str">
        <f>'2013'!AA$37</f>
        <v>0-1</v>
      </c>
      <c r="W46" s="318" t="str">
        <f>'2013'!AB$37</f>
        <v>0-1</v>
      </c>
      <c r="X46" s="318" t="str">
        <f>'2013'!AC$37</f>
        <v>1-0</v>
      </c>
      <c r="Y46" s="318" t="str">
        <f>'2013'!AD$37</f>
        <v>3-1</v>
      </c>
      <c r="Z46" s="317" t="str">
        <f>'2013'!AE$37</f>
        <v>2-0</v>
      </c>
      <c r="AD46" s="294">
        <v>2013</v>
      </c>
      <c r="AE46" s="316">
        <f t="shared" ca="1" si="47"/>
        <v>7</v>
      </c>
      <c r="AF46" s="318">
        <f t="shared" ca="1" si="47"/>
        <v>9</v>
      </c>
      <c r="AG46" s="318">
        <f t="shared" ca="1" si="47"/>
        <v>0</v>
      </c>
      <c r="AH46" s="316">
        <f t="shared" ca="1" si="48"/>
        <v>8</v>
      </c>
      <c r="AI46" s="318">
        <f t="shared" ca="1" si="48"/>
        <v>7</v>
      </c>
      <c r="AJ46" s="317">
        <f t="shared" ca="1" si="48"/>
        <v>1</v>
      </c>
      <c r="AK46" s="316">
        <f t="shared" ca="1" si="49"/>
        <v>3</v>
      </c>
      <c r="AL46" s="318">
        <f t="shared" ca="1" si="49"/>
        <v>13</v>
      </c>
      <c r="AM46" s="318">
        <f t="shared" ca="1" si="50"/>
        <v>1</v>
      </c>
      <c r="AN46" s="318">
        <f t="shared" ca="1" si="50"/>
        <v>8</v>
      </c>
      <c r="AO46" s="318">
        <f t="shared" ca="1" si="51"/>
        <v>1</v>
      </c>
      <c r="AP46" s="317">
        <f t="shared" ca="1" si="51"/>
        <v>15</v>
      </c>
      <c r="AQ46" s="295" t="str">
        <f t="shared" ca="1" si="52"/>
        <v>3-6-0</v>
      </c>
      <c r="AR46" s="316" t="str">
        <f t="shared" ca="1" si="53"/>
        <v>0-1-0</v>
      </c>
      <c r="AS46" s="318" t="str">
        <f t="shared" ca="1" si="54"/>
        <v>0-1-0</v>
      </c>
      <c r="AT46" s="318" t="str">
        <f t="shared" ca="1" si="55"/>
        <v>0-1-0</v>
      </c>
      <c r="AU46" s="318" t="str">
        <f t="shared" ca="1" si="56"/>
        <v>2-2-0</v>
      </c>
      <c r="AV46" s="318" t="str">
        <f t="shared" ca="1" si="57"/>
        <v>1-1-0</v>
      </c>
      <c r="AW46" s="316" t="str">
        <f t="shared" ca="1" si="58"/>
        <v>1-0-0</v>
      </c>
      <c r="AX46" s="318" t="str">
        <f t="shared" ca="1" si="59"/>
        <v>3-1-0</v>
      </c>
      <c r="AY46" s="318" t="str">
        <f t="shared" ca="1" si="60"/>
        <v>1-0-0</v>
      </c>
      <c r="AZ46" s="318" t="str">
        <f t="shared" ca="1" si="61"/>
        <v>3-1-0</v>
      </c>
      <c r="BA46" s="317" t="str">
        <f t="shared" ca="1" si="62"/>
        <v>1-1-0</v>
      </c>
    </row>
    <row r="47" spans="3:53" x14ac:dyDescent="0.2">
      <c r="C47" s="294">
        <v>2014</v>
      </c>
      <c r="D47" s="316">
        <f>COUNTIF('2014'!P$21:P$36,D$40)</f>
        <v>7</v>
      </c>
      <c r="E47" s="318">
        <f>COUNTIF('2014'!P$21:P$36,E$40)</f>
        <v>9</v>
      </c>
      <c r="F47" s="318">
        <f>COUNTIF('2014'!P$21:P$36,F$40)</f>
        <v>0</v>
      </c>
      <c r="G47" s="316">
        <f>COUNTIF('2014'!Q$21:Q$36,G$22)</f>
        <v>9</v>
      </c>
      <c r="H47" s="318">
        <f>COUNTIF('2014'!Q$21:Q$36,H$22)</f>
        <v>6</v>
      </c>
      <c r="I47" s="317">
        <f>COUNTIF('2014'!Q$21:Q$36,I$40)</f>
        <v>1</v>
      </c>
      <c r="J47" s="316">
        <f>COUNTIF('2014'!R$21:R$37,J$22)</f>
        <v>5</v>
      </c>
      <c r="K47" s="317">
        <f>COUNTIF('2014'!R$21:R$37,K$22)</f>
        <v>11</v>
      </c>
      <c r="L47" s="316">
        <f>COUNTIF('2014'!S$21:S$37,L$22)</f>
        <v>1</v>
      </c>
      <c r="M47" s="317">
        <f>COUNTIF('2014'!S$21:S$37,M$22)</f>
        <v>4</v>
      </c>
      <c r="N47" s="316">
        <f>COUNTIF('2014'!T$21:T$37,N$22)</f>
        <v>0</v>
      </c>
      <c r="O47" s="317">
        <f>COUNTIF('2014'!T$21:T$37,O$22)</f>
        <v>16</v>
      </c>
      <c r="P47" s="295" t="str">
        <f>'2014'!U$37</f>
        <v>3-6-0</v>
      </c>
      <c r="Q47" s="316" t="str">
        <f>'2014'!V$37</f>
        <v>0-1-0</v>
      </c>
      <c r="R47" s="318" t="str">
        <f>'2014'!W$37</f>
        <v>1-0-0</v>
      </c>
      <c r="S47" s="318" t="str">
        <f>'2014'!X$37</f>
        <v>1-2-0</v>
      </c>
      <c r="T47" s="318" t="str">
        <f>'2014'!Y$37</f>
        <v>0-1-0</v>
      </c>
      <c r="U47" s="317" t="str">
        <f>'2014'!Z$37</f>
        <v>1-2-0</v>
      </c>
      <c r="V47" s="316" t="str">
        <f>'2014'!AA$37</f>
        <v>0-1</v>
      </c>
      <c r="W47" s="318" t="str">
        <f>'2014'!AB$37</f>
        <v>1-0</v>
      </c>
      <c r="X47" s="318" t="str">
        <f>'2014'!AC$37</f>
        <v>2-1</v>
      </c>
      <c r="Y47" s="318" t="str">
        <f>'2014'!AD$37</f>
        <v>1-0</v>
      </c>
      <c r="Z47" s="317" t="str">
        <f>'2014'!AE$37</f>
        <v>3-0</v>
      </c>
      <c r="AD47" s="294">
        <v>2014</v>
      </c>
      <c r="AE47" s="316">
        <f ca="1">COUNTIF(INDIRECT("'"&amp;TEXT($AD47,"0") &amp; "'!" &amp;"p$59:p$74"),AE$4)</f>
        <v>10</v>
      </c>
      <c r="AF47" s="318">
        <f ca="1">COUNTIF(INDIRECT("'"&amp;TEXT($AD47,"0") &amp; "'!" &amp;"p$59:p$74"),AF$4)</f>
        <v>6</v>
      </c>
      <c r="AG47" s="318">
        <f ca="1">COUNTIF(INDIRECT("'"&amp;TEXT($AD47,"0") &amp; "'!" &amp;"p$59:p$74"),AG$4)</f>
        <v>0</v>
      </c>
      <c r="AH47" s="316">
        <f ca="1">COUNTIF(INDIRECT("'"&amp;TEXT($AD47,"0") &amp; "'!" &amp;"q$59:q$74"),AH$4)</f>
        <v>6</v>
      </c>
      <c r="AI47" s="318">
        <f ca="1">COUNTIF(INDIRECT("'"&amp;TEXT($AD47,"0") &amp; "'!" &amp;"q$59:q$74"),AI$4)</f>
        <v>9</v>
      </c>
      <c r="AJ47" s="317">
        <f ca="1">COUNTIF(INDIRECT("'"&amp;TEXT($AD47,"0") &amp; "'!" &amp;"q$59:q$74"),AJ$4)</f>
        <v>1</v>
      </c>
      <c r="AK47" s="316">
        <f ca="1">COUNTIF(INDIRECT("'"&amp;TEXT($AD47,"0") &amp; "'!" &amp;"r$59:r$74"),AK$4)</f>
        <v>2</v>
      </c>
      <c r="AL47" s="318">
        <f ca="1">COUNTIF(INDIRECT("'"&amp;TEXT($AD47,"0") &amp; "'!" &amp;"r$59:r$74"),AL$4)</f>
        <v>14</v>
      </c>
      <c r="AM47" s="318">
        <f ca="1">COUNTIF(INDIRECT("'"&amp;TEXT($AD47,"0") &amp; "'!" &amp;"s$59:s$74"),AM$4)</f>
        <v>0</v>
      </c>
      <c r="AN47" s="318">
        <f ca="1">COUNTIF(INDIRECT("'"&amp;TEXT($AD47,"0") &amp; "'!" &amp;"s$59:s$74"),AN$4)</f>
        <v>8</v>
      </c>
      <c r="AO47" s="318">
        <f ca="1">COUNTIF(INDIRECT("'"&amp;TEXT($AD47,"0") &amp; "'!" &amp;"t$59:t$74"),AO$4)</f>
        <v>3</v>
      </c>
      <c r="AP47" s="317">
        <f ca="1">COUNTIF(INDIRECT("'"&amp;TEXT($AD47,"0") &amp; "'!" &amp;"t$59:t$74"),AP$4)</f>
        <v>13</v>
      </c>
      <c r="AQ47" s="295" t="str">
        <f ca="1">INDIRECT("'"&amp;TEXT($AD47,"0") &amp; "'!" &amp;"u$75")</f>
        <v>4-5-0</v>
      </c>
      <c r="AR47" s="316" t="str">
        <f ca="1">INDIRECT("'"&amp;TEXT($AD47,"0") &amp; "'!" &amp;"v$75")</f>
        <v>0-1-0</v>
      </c>
      <c r="AS47" s="318" t="str">
        <f ca="1">INDIRECT("'"&amp;TEXT($AD47,"0") &amp; "'!" &amp;"w$75")</f>
        <v>1-0-0</v>
      </c>
      <c r="AT47" s="318" t="str">
        <f ca="1">INDIRECT("'"&amp;TEXT($AD47,"0") &amp; "'!" &amp;"x$75")</f>
        <v>1-2-0</v>
      </c>
      <c r="AU47" s="318" t="str">
        <f ca="1">INDIRECT("'"&amp;TEXT($AD47,"0") &amp; "'!" &amp;"y$75")</f>
        <v>0-1-0</v>
      </c>
      <c r="AV47" s="318" t="str">
        <f ca="1">INDIRECT("'"&amp;TEXT($AD47,"0") &amp; "'!" &amp;"Z$75")</f>
        <v>2-1-0</v>
      </c>
      <c r="AW47" s="316" t="str">
        <f ca="1">INDIRECT("'"&amp;TEXT($AD47,"0") &amp; "'!" &amp;"AA$75")</f>
        <v>0-1-0</v>
      </c>
      <c r="AX47" s="318" t="str">
        <f ca="1">INDIRECT("'"&amp;TEXT($AD47,"0") &amp; "'!" &amp;"AB$76")</f>
        <v>4-0-0</v>
      </c>
      <c r="AY47" s="318" t="str">
        <f ca="1">INDIRECT("'"&amp;TEXT($AD47,"0") &amp; "'!" &amp;"AC$75")</f>
        <v>3-0-0</v>
      </c>
      <c r="AZ47" s="318" t="str">
        <f ca="1">INDIRECT("'"&amp;TEXT($AD47,"0") &amp; "'!" &amp;"AD$75")</f>
        <v>0-0-1</v>
      </c>
      <c r="BA47" s="317" t="str">
        <f ca="1">INDIRECT("'"&amp;TEXT($AD47,"0") &amp; "'!" &amp;"AE$75")</f>
        <v>2-1-0</v>
      </c>
    </row>
    <row r="48" spans="3:53" x14ac:dyDescent="0.2">
      <c r="C48" s="294">
        <v>2015</v>
      </c>
      <c r="D48" s="316">
        <f>COUNTIF('2015'!S$21:S$36,D$40)</f>
        <v>7</v>
      </c>
      <c r="E48" s="318">
        <f>COUNTIF('2015'!S$21:S$36,E$40)</f>
        <v>9</v>
      </c>
      <c r="F48" s="318">
        <f>COUNTIF('2015'!S$21:S$36,F$40)</f>
        <v>0</v>
      </c>
      <c r="G48" s="316">
        <f>COUNTIF('2015'!T$21:T$36,G$22)</f>
        <v>10</v>
      </c>
      <c r="H48" s="318">
        <f>COUNTIF('2015'!T$21:T$36,H$22)</f>
        <v>5</v>
      </c>
      <c r="I48" s="317">
        <f>COUNTIF('2015'!T$21:T$36,I$40)</f>
        <v>1</v>
      </c>
      <c r="J48" s="316">
        <f>COUNTIF('2015'!U$21:U$37,J$22)</f>
        <v>7</v>
      </c>
      <c r="K48" s="317">
        <f>COUNTIF('2015'!U$21:U$37,K$22)</f>
        <v>9</v>
      </c>
      <c r="L48" s="316">
        <f>COUNTIF('2015'!V$21:V$37,L$22)</f>
        <v>0</v>
      </c>
      <c r="M48" s="317">
        <f>COUNTIF('2015'!V$21:V$37,M$22)</f>
        <v>5</v>
      </c>
      <c r="N48" s="316">
        <f>COUNTIF('2015'!W$21:W$37,N$22)</f>
        <v>1</v>
      </c>
      <c r="O48" s="317">
        <f>COUNTIF('2015'!W$21:W$37,O$22)</f>
        <v>15</v>
      </c>
      <c r="P48" s="295" t="str">
        <f>'2015'!X$37</f>
        <v>4-6-0</v>
      </c>
      <c r="Q48" s="316" t="str">
        <f>'2015'!Y$37</f>
        <v>2-0-0</v>
      </c>
      <c r="R48" s="318" t="str">
        <f>'2015'!Z$37</f>
        <v>0-2-0</v>
      </c>
      <c r="S48" s="318" t="str">
        <f>'2015'!AA$37</f>
        <v>0-1-0</v>
      </c>
      <c r="T48" s="318" t="str">
        <f>'2015'!AB$37</f>
        <v>1-2-0</v>
      </c>
      <c r="U48" s="317" t="str">
        <f>'2015'!AC$37</f>
        <v>1-1-0</v>
      </c>
      <c r="V48" s="316" t="str">
        <f>'2015'!AD$37</f>
        <v>2-0</v>
      </c>
      <c r="W48" s="318" t="str">
        <f>'2015'!AE$37</f>
        <v>2-0</v>
      </c>
      <c r="X48" s="318" t="str">
        <f>'2015'!AF$37</f>
        <v>1-0</v>
      </c>
      <c r="Y48" s="318" t="str">
        <f>'2015'!AG$37</f>
        <v>3-0</v>
      </c>
      <c r="Z48" s="317" t="str">
        <f>'2015'!AH$37</f>
        <v>2-0</v>
      </c>
      <c r="AD48" s="294">
        <v>2015</v>
      </c>
      <c r="AE48" s="316">
        <f ca="1">COUNTIF(INDIRECT("'"&amp;TEXT($AD48,"0") &amp; "'!" &amp;"S$59:S$74"),AE$4)</f>
        <v>11</v>
      </c>
      <c r="AF48" s="318">
        <f t="shared" ref="AF48:AG50" ca="1" si="63">COUNTIF(INDIRECT("'"&amp;TEXT($AD48,"0") &amp; "'!" &amp;"S$59:S$74"),AF$4)</f>
        <v>5</v>
      </c>
      <c r="AG48" s="318">
        <f t="shared" ca="1" si="63"/>
        <v>0</v>
      </c>
      <c r="AH48" s="316">
        <f ca="1">COUNTIF(INDIRECT("'"&amp;TEXT($AD48,"0") &amp; "'!" &amp;"t$59:t$74"),AH$4)</f>
        <v>10</v>
      </c>
      <c r="AI48" s="318">
        <f t="shared" ref="AI48:AJ50" ca="1" si="64">COUNTIF(INDIRECT("'"&amp;TEXT($AD48,"0") &amp; "'!" &amp;"t$59:t$74"),AI$4)</f>
        <v>6</v>
      </c>
      <c r="AJ48" s="317">
        <f t="shared" ca="1" si="64"/>
        <v>0</v>
      </c>
      <c r="AK48" s="316">
        <f t="shared" ref="AK48:AL50" ca="1" si="65">COUNTIF(INDIRECT("'"&amp;TEXT($AD48,"0") &amp; "'!" &amp;"u$59:u$74"),AK$4)</f>
        <v>2</v>
      </c>
      <c r="AL48" s="318">
        <f t="shared" ca="1" si="65"/>
        <v>14</v>
      </c>
      <c r="AM48" s="318">
        <f t="shared" ref="AM48:AN50" ca="1" si="66">COUNTIF(INDIRECT("'"&amp;TEXT($AD48,"0") &amp; "'!" &amp;"v$59:v$74"),AM$4)</f>
        <v>0</v>
      </c>
      <c r="AN48" s="318">
        <f t="shared" ca="1" si="66"/>
        <v>9</v>
      </c>
      <c r="AO48" s="318">
        <f t="shared" ref="AO48:AP50" ca="1" si="67">COUNTIF(INDIRECT("'"&amp;TEXT($AD48,"0") &amp; "'!" &amp;"w$59:w$74"),AO$4)</f>
        <v>1</v>
      </c>
      <c r="AP48" s="317">
        <f t="shared" ca="1" si="67"/>
        <v>15</v>
      </c>
      <c r="AQ48" s="295" t="str">
        <f ca="1">INDIRECT("'"&amp;TEXT($AD48,"0") &amp; "'!" &amp;"X$75")</f>
        <v>8-2-0</v>
      </c>
      <c r="AR48" s="316" t="str">
        <f ca="1">INDIRECT("'"&amp;TEXT($AD48,"0") &amp; "'!" &amp;"Y$75")</f>
        <v>2-0-0</v>
      </c>
      <c r="AS48" s="318" t="str">
        <f ca="1">INDIRECT("'"&amp;TEXT($AD48,"0") &amp; "'!" &amp;"Z$75")</f>
        <v>1-1-0</v>
      </c>
      <c r="AT48" s="318" t="str">
        <f ca="1">INDIRECT("'"&amp;TEXT($AD48,"0") &amp; "'!" &amp;"AA$75")</f>
        <v>1-0-0</v>
      </c>
      <c r="AU48" s="318" t="str">
        <f ca="1">INDIRECT("'"&amp;TEXT($AD48,"0") &amp; "'!" &amp;"AB$75")</f>
        <v>2-1-0</v>
      </c>
      <c r="AV48" s="318" t="str">
        <f ca="1">INDIRECT("'"&amp;TEXT($AD48,"0") &amp; "'!" &amp;"AC$75")</f>
        <v>2-0-0</v>
      </c>
      <c r="AW48" s="316" t="str">
        <f ca="1">INDIRECT("'"&amp;TEXT($AD48,"0") &amp; "'!" &amp;"AD$75")</f>
        <v>2-0-0</v>
      </c>
      <c r="AX48" s="318" t="str">
        <f ca="1">INDIRECT("'"&amp;TEXT($AD48,"0") &amp; "'!" &amp;"AE$75")</f>
        <v>2-0-0</v>
      </c>
      <c r="AY48" s="318" t="str">
        <f ca="1">INDIRECT("'"&amp;TEXT($AD48,"0") &amp; "'!" &amp;"AF$75")</f>
        <v>1-0-0</v>
      </c>
      <c r="AZ48" s="318" t="str">
        <f ca="1">INDIRECT("'"&amp;TEXT($AD48,"0") &amp; "'!" &amp;"AG$75")</f>
        <v>3-0-0</v>
      </c>
      <c r="BA48" s="317" t="str">
        <f ca="1">INDIRECT("'"&amp;TEXT($AD48,"0") &amp; "'!" &amp;"AH$75")</f>
        <v>2-0-0</v>
      </c>
    </row>
    <row r="49" spans="3:55" x14ac:dyDescent="0.2">
      <c r="C49" s="294">
        <v>2016</v>
      </c>
      <c r="D49" s="316">
        <f>COUNTIF('2016'!S$21:S$36,D$40)</f>
        <v>7</v>
      </c>
      <c r="E49" s="318">
        <f>COUNTIF('2016'!S$21:S$36,E$40)</f>
        <v>8</v>
      </c>
      <c r="F49" s="318">
        <f>COUNTIF('2016'!S$21:S$36,F$40)</f>
        <v>1</v>
      </c>
      <c r="G49" s="316">
        <f>COUNTIF('2016'!T$21:T$36,G$22)</f>
        <v>10</v>
      </c>
      <c r="H49" s="318">
        <f>COUNTIF('2016'!T$21:T$36,H$22)</f>
        <v>5</v>
      </c>
      <c r="I49" s="317">
        <f>COUNTIF('2016'!T$21:T$36,I$40)</f>
        <v>1</v>
      </c>
      <c r="J49" s="316">
        <f>COUNTIF('2016'!U$21:U$37,J$22)</f>
        <v>3</v>
      </c>
      <c r="K49" s="317">
        <f>COUNTIF('2016'!U$21:U$37,K$22)</f>
        <v>13</v>
      </c>
      <c r="L49" s="316">
        <f>COUNTIF('2016'!V$21:V$37,L$22)</f>
        <v>0</v>
      </c>
      <c r="M49" s="317">
        <f>COUNTIF('2016'!V$21:V$37,M$22)</f>
        <v>6</v>
      </c>
      <c r="N49" s="316">
        <f>COUNTIF('2016'!W$21:W$37,N$22)</f>
        <v>1</v>
      </c>
      <c r="O49" s="317">
        <f>COUNTIF('2016'!W$21:W$37,O$22)</f>
        <v>15</v>
      </c>
      <c r="P49" s="295" t="str">
        <f>'2016'!X$37</f>
        <v>4-4-1</v>
      </c>
      <c r="Q49" s="316" t="str">
        <f>'2016'!Y$37</f>
        <v>0-1-0</v>
      </c>
      <c r="R49" s="318" t="str">
        <f>'2016'!Z$37</f>
        <v>0-1-0</v>
      </c>
      <c r="S49" s="318" t="str">
        <f>'2016'!AA$37</f>
        <v>1-1-0</v>
      </c>
      <c r="T49" s="318" t="str">
        <f>'2016'!AB$37</f>
        <v>2-1-1</v>
      </c>
      <c r="U49" s="317" t="str">
        <f>'2016'!AC$37</f>
        <v>1-0-0</v>
      </c>
      <c r="V49" s="316" t="str">
        <f>'2016'!AD$37</f>
        <v>1-0</v>
      </c>
      <c r="W49" s="318" t="str">
        <f>'2016'!AE$37</f>
        <v>0-1</v>
      </c>
      <c r="X49" s="318" t="str">
        <f>'2016'!AF$37</f>
        <v>1-1</v>
      </c>
      <c r="Y49" s="318" t="str">
        <f>'2016'!AG$37</f>
        <v>3-1</v>
      </c>
      <c r="Z49" s="317" t="str">
        <f>'2016'!AH$37</f>
        <v>1-0</v>
      </c>
      <c r="AD49" s="294">
        <v>2016</v>
      </c>
      <c r="AE49" s="316">
        <f ca="1">COUNTIF(INDIRECT("'"&amp;TEXT($AD49,"0") &amp; "'!" &amp;"S$59:S$74"),AE$4)</f>
        <v>6</v>
      </c>
      <c r="AF49" s="318">
        <f t="shared" ca="1" si="63"/>
        <v>10</v>
      </c>
      <c r="AG49" s="318">
        <f t="shared" ca="1" si="63"/>
        <v>0</v>
      </c>
      <c r="AH49" s="316">
        <f ca="1">COUNTIF(INDIRECT("'"&amp;TEXT($AD49,"0") &amp; "'!" &amp;"t$59:t$74"),AH$4)</f>
        <v>10</v>
      </c>
      <c r="AI49" s="318">
        <f t="shared" ca="1" si="64"/>
        <v>6</v>
      </c>
      <c r="AJ49" s="317">
        <f t="shared" ca="1" si="64"/>
        <v>0</v>
      </c>
      <c r="AK49" s="316">
        <f t="shared" ca="1" si="65"/>
        <v>2</v>
      </c>
      <c r="AL49" s="318">
        <f t="shared" ca="1" si="65"/>
        <v>14</v>
      </c>
      <c r="AM49" s="318">
        <f t="shared" ca="1" si="66"/>
        <v>0</v>
      </c>
      <c r="AN49" s="318">
        <f t="shared" ca="1" si="66"/>
        <v>7</v>
      </c>
      <c r="AO49" s="318">
        <f t="shared" ca="1" si="67"/>
        <v>1</v>
      </c>
      <c r="AP49" s="317">
        <f t="shared" ca="1" si="67"/>
        <v>15</v>
      </c>
      <c r="AQ49" s="295" t="str">
        <f ca="1">INDIRECT("'"&amp;TEXT($AD49,"0") &amp; "'!" &amp;"X$75")</f>
        <v>5-4-0</v>
      </c>
      <c r="AR49" s="316" t="str">
        <f ca="1">INDIRECT("'"&amp;TEXT($AD49,"0") &amp; "'!" &amp;"Y$75")</f>
        <v>1-0-0</v>
      </c>
      <c r="AS49" s="318" t="str">
        <f ca="1">INDIRECT("'"&amp;TEXT($AD49,"0") &amp; "'!" &amp;"Z$75")</f>
        <v>0-1-0</v>
      </c>
      <c r="AT49" s="318" t="str">
        <f ca="1">INDIRECT("'"&amp;TEXT($AD49,"0") &amp; "'!" &amp;"AA$75")</f>
        <v>1-1-0</v>
      </c>
      <c r="AU49" s="318" t="str">
        <f ca="1">INDIRECT("'"&amp;TEXT($AD49,"0") &amp; "'!" &amp;"AB$75")</f>
        <v>2-2-0</v>
      </c>
      <c r="AV49" s="318" t="str">
        <f ca="1">INDIRECT("'"&amp;TEXT($AD49,"0") &amp; "'!" &amp;"AC$75")</f>
        <v>1-0-0</v>
      </c>
      <c r="AW49" s="316" t="str">
        <f ca="1">INDIRECT("'"&amp;TEXT($AD49,"0") &amp; "'!" &amp;"AD$75")</f>
        <v>1-0-0</v>
      </c>
      <c r="AX49" s="318" t="str">
        <f ca="1">INDIRECT("'"&amp;TEXT($AD49,"0") &amp; "'!" &amp;"AE$75")</f>
        <v>0-1-0</v>
      </c>
      <c r="AY49" s="318" t="str">
        <f ca="1">INDIRECT("'"&amp;TEXT($AD49,"0") &amp; "'!" &amp;"AF$75")</f>
        <v>1-1-0</v>
      </c>
      <c r="AZ49" s="318" t="str">
        <f ca="1">INDIRECT("'"&amp;TEXT($AD49,"0") &amp; "'!" &amp;"AG$75")</f>
        <v>3-1-0</v>
      </c>
      <c r="BA49" s="317" t="str">
        <f ca="1">INDIRECT("'"&amp;TEXT($AD49,"0") &amp; "'!" &amp;"AH$75")</f>
        <v>1-0-0</v>
      </c>
    </row>
    <row r="50" spans="3:55" x14ac:dyDescent="0.2">
      <c r="C50" s="294">
        <v>2017</v>
      </c>
      <c r="D50" s="296">
        <f>COUNTIF('2017'!S$21:S$36,D$40)</f>
        <v>9</v>
      </c>
      <c r="E50" s="301">
        <f>COUNTIF('2017'!S$21:S$36,E$40)</f>
        <v>7</v>
      </c>
      <c r="F50" s="301">
        <f>COUNTIF('2017'!S$21:S$36,F$40)</f>
        <v>0</v>
      </c>
      <c r="G50" s="296">
        <f>COUNTIF('2017'!T$21:T$36,G$22)</f>
        <v>12</v>
      </c>
      <c r="H50" s="301">
        <f>COUNTIF('2017'!T$21:T$36,H$22)</f>
        <v>4</v>
      </c>
      <c r="I50" s="297">
        <f>COUNTIF('2017'!T$21:T$36,I$40)</f>
        <v>0</v>
      </c>
      <c r="J50" s="296">
        <f>COUNTIF('2017'!U$21:U$37,J$22)</f>
        <v>4</v>
      </c>
      <c r="K50" s="297">
        <f>COUNTIF('2017'!U$21:U$37,K$22)</f>
        <v>12</v>
      </c>
      <c r="L50" s="296">
        <f>COUNTIF('2017'!V$21:V$37,L$22)</f>
        <v>1</v>
      </c>
      <c r="M50" s="297">
        <f>COUNTIF('2017'!V$21:V$37,M$22)</f>
        <v>5</v>
      </c>
      <c r="N50" s="296">
        <f>COUNTIF('2017'!W$21:W$37,N$22)</f>
        <v>3</v>
      </c>
      <c r="O50" s="297">
        <f>COUNTIF('2017'!W$21:W$37,O$22)</f>
        <v>13</v>
      </c>
      <c r="P50" s="295" t="str">
        <f>'2017'!X$37</f>
        <v>5-3-0</v>
      </c>
      <c r="Q50" s="296" t="str">
        <f>'2017'!Y$37</f>
        <v>0-0-0</v>
      </c>
      <c r="R50" s="301" t="str">
        <f>'2017'!Z$37</f>
        <v>0-0-0</v>
      </c>
      <c r="S50" s="301" t="str">
        <f>'2017'!AA$37</f>
        <v>2-1-0</v>
      </c>
      <c r="T50" s="301" t="str">
        <f>'2017'!AB$37</f>
        <v>1-2-0</v>
      </c>
      <c r="U50" s="297" t="str">
        <f>'2017'!AC$37</f>
        <v>2-0-0</v>
      </c>
      <c r="V50" s="296" t="str">
        <f>'2017'!AD$37</f>
        <v>0-0</v>
      </c>
      <c r="W50" s="301" t="str">
        <f>'2017'!AE$37</f>
        <v>0-0</v>
      </c>
      <c r="X50" s="301" t="str">
        <f>'2017'!AF$37</f>
        <v>3-0</v>
      </c>
      <c r="Y50" s="301" t="str">
        <f>'2017'!AG$37</f>
        <v>3-0</v>
      </c>
      <c r="Z50" s="297" t="str">
        <f>'2017'!AH$37</f>
        <v>2-0</v>
      </c>
      <c r="AD50" s="294">
        <v>2017</v>
      </c>
      <c r="AE50" s="296">
        <f ca="1">COUNTIF(INDIRECT("'"&amp;TEXT($AD50,"0") &amp; "'!" &amp;"S$59:S$74"),AE$4)</f>
        <v>6</v>
      </c>
      <c r="AF50" s="301">
        <f t="shared" ca="1" si="63"/>
        <v>9</v>
      </c>
      <c r="AG50" s="301">
        <f t="shared" ca="1" si="63"/>
        <v>1</v>
      </c>
      <c r="AH50" s="296">
        <f ca="1">COUNTIF(INDIRECT("'"&amp;TEXT($AD50,"0") &amp; "'!" &amp;"t$59:t$74"),AH$4)</f>
        <v>13</v>
      </c>
      <c r="AI50" s="301">
        <f t="shared" ca="1" si="64"/>
        <v>3</v>
      </c>
      <c r="AJ50" s="297">
        <f t="shared" ca="1" si="64"/>
        <v>0</v>
      </c>
      <c r="AK50" s="296">
        <f t="shared" ca="1" si="65"/>
        <v>4</v>
      </c>
      <c r="AL50" s="301">
        <f t="shared" ca="1" si="65"/>
        <v>12</v>
      </c>
      <c r="AM50" s="301">
        <f t="shared" ca="1" si="66"/>
        <v>1</v>
      </c>
      <c r="AN50" s="301">
        <f t="shared" ca="1" si="66"/>
        <v>6</v>
      </c>
      <c r="AO50" s="301">
        <f t="shared" ca="1" si="67"/>
        <v>4</v>
      </c>
      <c r="AP50" s="297">
        <f t="shared" ca="1" si="67"/>
        <v>12</v>
      </c>
      <c r="AQ50" s="295" t="str">
        <f ca="1">INDIRECT("'"&amp;TEXT($AD50,"0") &amp; "'!" &amp;"X$75")</f>
        <v>4-4-0</v>
      </c>
      <c r="AR50" s="296" t="str">
        <f ca="1">INDIRECT("'"&amp;TEXT($AD50,"0") &amp; "'!" &amp;"Y$75")</f>
        <v>0-0-0</v>
      </c>
      <c r="AS50" s="301" t="str">
        <f ca="1">INDIRECT("'"&amp;TEXT($AD50,"0") &amp; "'!" &amp;"Z$75")</f>
        <v>0-0-0</v>
      </c>
      <c r="AT50" s="301" t="str">
        <f ca="1">INDIRECT("'"&amp;TEXT($AD50,"0") &amp; "'!" &amp;"AA$75")</f>
        <v>1-2-0</v>
      </c>
      <c r="AU50" s="301" t="str">
        <f ca="1">INDIRECT("'"&amp;TEXT($AD50,"0") &amp; "'!" &amp;"AB$75")</f>
        <v>2-1-0</v>
      </c>
      <c r="AV50" s="301" t="str">
        <f ca="1">INDIRECT("'"&amp;TEXT($AD50,"0") &amp; "'!" &amp;"AC$75")</f>
        <v>1-1-0</v>
      </c>
      <c r="AW50" s="296" t="str">
        <f ca="1">INDIRECT("'"&amp;TEXT($AD50,"0") &amp; "'!" &amp;"AD$75")</f>
        <v>0-0-0</v>
      </c>
      <c r="AX50" s="301" t="str">
        <f ca="1">INDIRECT("'"&amp;TEXT($AD50,"0") &amp; "'!" &amp;"AE$75")</f>
        <v>0-0-0</v>
      </c>
      <c r="AY50" s="301" t="str">
        <f ca="1">INDIRECT("'"&amp;TEXT($AD50,"0") &amp; "'!" &amp;"AF$75")</f>
        <v>2-1-0</v>
      </c>
      <c r="AZ50" s="301" t="str">
        <f ca="1">INDIRECT("'"&amp;TEXT($AD50,"0") &amp; "'!" &amp;"AG$75")</f>
        <v>3-0-0</v>
      </c>
      <c r="BA50" s="297" t="str">
        <f ca="1">INDIRECT("'"&amp;TEXT($AD50,"0") &amp; "'!" &amp;"AH$75")</f>
        <v>2-0-0</v>
      </c>
    </row>
    <row r="51" spans="3:55" x14ac:dyDescent="0.2">
      <c r="C51" s="294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4"/>
      <c r="S51" s="294"/>
      <c r="T51" s="294"/>
      <c r="U51" s="294"/>
      <c r="V51" s="294"/>
      <c r="W51" s="294"/>
      <c r="X51" s="294"/>
      <c r="Y51" s="294"/>
      <c r="Z51" s="294"/>
      <c r="AD51" s="294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4"/>
      <c r="AT51" s="294"/>
      <c r="AU51" s="294"/>
      <c r="AV51" s="294"/>
      <c r="AW51" s="294"/>
      <c r="AX51" s="294"/>
      <c r="AY51" s="294"/>
      <c r="AZ51" s="294"/>
      <c r="BA51" s="294"/>
    </row>
    <row r="52" spans="3:55" x14ac:dyDescent="0.2">
      <c r="C52" s="302" t="s">
        <v>114</v>
      </c>
      <c r="D52" s="295">
        <f t="shared" ref="D52:O52" si="68">SUM(D41:D49)</f>
        <v>63</v>
      </c>
      <c r="E52" s="295">
        <f t="shared" si="68"/>
        <v>78</v>
      </c>
      <c r="F52" s="295">
        <f t="shared" si="68"/>
        <v>3</v>
      </c>
      <c r="G52" s="295">
        <f t="shared" si="68"/>
        <v>68</v>
      </c>
      <c r="H52" s="295">
        <f t="shared" si="68"/>
        <v>72</v>
      </c>
      <c r="I52" s="295">
        <f t="shared" si="68"/>
        <v>4</v>
      </c>
      <c r="J52" s="295">
        <f t="shared" si="68"/>
        <v>37</v>
      </c>
      <c r="K52" s="295">
        <f t="shared" si="68"/>
        <v>107</v>
      </c>
      <c r="L52" s="295">
        <f t="shared" si="68"/>
        <v>3</v>
      </c>
      <c r="M52" s="295">
        <f t="shared" si="68"/>
        <v>55</v>
      </c>
      <c r="N52" s="295">
        <f t="shared" si="68"/>
        <v>8</v>
      </c>
      <c r="O52" s="295">
        <f t="shared" si="68"/>
        <v>136</v>
      </c>
      <c r="P52" s="295">
        <f>SUM(Q52:U52)</f>
        <v>40</v>
      </c>
      <c r="Q52" s="295">
        <f>C106</f>
        <v>3</v>
      </c>
      <c r="R52" s="295">
        <f>F106</f>
        <v>4</v>
      </c>
      <c r="S52" s="295">
        <f>I106</f>
        <v>12</v>
      </c>
      <c r="T52" s="295">
        <f>L106</f>
        <v>10</v>
      </c>
      <c r="U52" s="295">
        <f>O106</f>
        <v>11</v>
      </c>
      <c r="V52" s="295">
        <f>S106</f>
        <v>6</v>
      </c>
      <c r="W52" s="295">
        <f>U106</f>
        <v>8</v>
      </c>
      <c r="X52" s="295">
        <f>W106</f>
        <v>17</v>
      </c>
      <c r="Y52" s="295">
        <f>Y106</f>
        <v>22</v>
      </c>
      <c r="Z52" s="295">
        <f>AA106</f>
        <v>21</v>
      </c>
      <c r="AD52" s="302" t="s">
        <v>114</v>
      </c>
      <c r="AE52" s="295">
        <f t="shared" ref="AE52:AP52" ca="1" si="69">SUM(AE41:AE49)</f>
        <v>76</v>
      </c>
      <c r="AF52" s="295">
        <f t="shared" ca="1" si="69"/>
        <v>67</v>
      </c>
      <c r="AG52" s="295">
        <f t="shared" ca="1" si="69"/>
        <v>1</v>
      </c>
      <c r="AH52" s="295">
        <f t="shared" ca="1" si="69"/>
        <v>73</v>
      </c>
      <c r="AI52" s="295">
        <f t="shared" ca="1" si="69"/>
        <v>66</v>
      </c>
      <c r="AJ52" s="295">
        <f t="shared" ca="1" si="69"/>
        <v>5</v>
      </c>
      <c r="AK52" s="295">
        <f t="shared" ca="1" si="69"/>
        <v>20</v>
      </c>
      <c r="AL52" s="295">
        <f t="shared" ca="1" si="69"/>
        <v>124</v>
      </c>
      <c r="AM52" s="295">
        <f t="shared" ca="1" si="69"/>
        <v>2</v>
      </c>
      <c r="AN52" s="295">
        <f t="shared" ca="1" si="69"/>
        <v>73</v>
      </c>
      <c r="AO52" s="295">
        <f t="shared" ca="1" si="69"/>
        <v>14</v>
      </c>
      <c r="AP52" s="295">
        <f t="shared" ca="1" si="69"/>
        <v>130</v>
      </c>
      <c r="AQ52" s="295">
        <f ca="1">SUM(AR52:AV52)</f>
        <v>53</v>
      </c>
      <c r="AR52" s="295">
        <f ca="1">AD106</f>
        <v>8</v>
      </c>
      <c r="AS52" s="295">
        <f ca="1">AG106</f>
        <v>5</v>
      </c>
      <c r="AT52" s="295">
        <f ca="1">AJ106</f>
        <v>12</v>
      </c>
      <c r="AU52" s="295">
        <f ca="1">AM106</f>
        <v>15</v>
      </c>
      <c r="AV52" s="295">
        <f ca="1">AP106</f>
        <v>13</v>
      </c>
      <c r="AW52" s="295">
        <f ca="1">AT106</f>
        <v>10</v>
      </c>
      <c r="AX52" s="295">
        <f ca="1">AV106</f>
        <v>20</v>
      </c>
      <c r="AY52" s="295">
        <f ca="1">AX106</f>
        <v>17</v>
      </c>
      <c r="AZ52" s="295">
        <f ca="1">AZ106</f>
        <v>22</v>
      </c>
      <c r="BA52" s="295">
        <f ca="1">BB106</f>
        <v>19</v>
      </c>
    </row>
    <row r="53" spans="3:55" x14ac:dyDescent="0.2">
      <c r="C53" s="302" t="s">
        <v>337</v>
      </c>
      <c r="D53" s="303">
        <f>D52/SUM(D52:F52)</f>
        <v>0.4375</v>
      </c>
      <c r="E53" s="303">
        <f>E52/SUM(D52:F52)</f>
        <v>0.54166666666666663</v>
      </c>
      <c r="F53" s="303">
        <f>F52/SUM(D52:F52)</f>
        <v>2.0833333333333332E-2</v>
      </c>
      <c r="G53" s="303">
        <f>G52/SUM(G52:I52)</f>
        <v>0.47222222222222221</v>
      </c>
      <c r="H53" s="303">
        <f>H52/SUM(G52:I52)</f>
        <v>0.5</v>
      </c>
      <c r="I53" s="303">
        <f>I52/SUM(G52:I52)</f>
        <v>2.7777777777777776E-2</v>
      </c>
      <c r="J53" s="303">
        <f>J52/(J52+K52)</f>
        <v>0.25694444444444442</v>
      </c>
      <c r="K53" s="303">
        <f>K52/(J52+K52)</f>
        <v>0.74305555555555558</v>
      </c>
      <c r="L53" s="303">
        <f>L52/(L52+M52)</f>
        <v>5.1724137931034482E-2</v>
      </c>
      <c r="M53" s="303">
        <f>M52/(L52+M52)</f>
        <v>0.94827586206896552</v>
      </c>
      <c r="N53" s="303">
        <f>N52/(N52+O52)</f>
        <v>5.5555555555555552E-2</v>
      </c>
      <c r="O53" s="303">
        <f>O52/(N52+O52)</f>
        <v>0.94444444444444442</v>
      </c>
      <c r="P53" s="303">
        <f>P52/SUM($C106:$Q106)</f>
        <v>0.42553191489361702</v>
      </c>
      <c r="Q53" s="304">
        <f>Q52/SUM(C106:E106)</f>
        <v>0.21428571428571427</v>
      </c>
      <c r="R53" s="304">
        <f>R52/SUM(F106:H106)</f>
        <v>0.2857142857142857</v>
      </c>
      <c r="S53" s="304">
        <f>S52/SUM(I106:K106)</f>
        <v>0.63157894736842102</v>
      </c>
      <c r="T53" s="304">
        <f>T52/SUM(L106:N106)</f>
        <v>0.38461538461538464</v>
      </c>
      <c r="U53" s="303">
        <f>U52/SUM(O106:Q106)</f>
        <v>0.52380952380952384</v>
      </c>
      <c r="V53" s="303">
        <f>V52/SUM(S106:T106)</f>
        <v>0.42857142857142855</v>
      </c>
      <c r="W53" s="303">
        <f>W52/SUM(U106:V106)</f>
        <v>0.5714285714285714</v>
      </c>
      <c r="X53" s="303">
        <f>X52/SUM(W106:X106)</f>
        <v>0.89473684210526316</v>
      </c>
      <c r="Y53" s="303">
        <f>Y52/SUM(Y106:Z106)</f>
        <v>0.84615384615384615</v>
      </c>
      <c r="Z53" s="303">
        <f>Z52/SUM(AA106:AB106)</f>
        <v>1</v>
      </c>
      <c r="AD53" s="302" t="s">
        <v>337</v>
      </c>
      <c r="AE53" s="303">
        <f ca="1">AE52/SUM(AE52:AG52)</f>
        <v>0.52777777777777779</v>
      </c>
      <c r="AF53" s="303">
        <f ca="1">AF52/SUM(AE52:AG52)</f>
        <v>0.46527777777777779</v>
      </c>
      <c r="AG53" s="303">
        <f ca="1">AG52/SUM(AE52:AG52)</f>
        <v>6.9444444444444441E-3</v>
      </c>
      <c r="AH53" s="303">
        <f ca="1">AH52/SUM(AH52:AJ52)</f>
        <v>0.50694444444444442</v>
      </c>
      <c r="AI53" s="303">
        <f ca="1">AI52/SUM(AH52:AJ52)</f>
        <v>0.45833333333333331</v>
      </c>
      <c r="AJ53" s="303">
        <f ca="1">AJ52/SUM(AH52:AJ52)</f>
        <v>3.4722222222222224E-2</v>
      </c>
      <c r="AK53" s="303">
        <f ca="1">AK52/(AK52+AL52)</f>
        <v>0.1388888888888889</v>
      </c>
      <c r="AL53" s="303">
        <f ca="1">AL52/(AK52+AL52)</f>
        <v>0.86111111111111116</v>
      </c>
      <c r="AM53" s="303">
        <f ca="1">AM52/(AM52+AN52)</f>
        <v>2.6666666666666668E-2</v>
      </c>
      <c r="AN53" s="303">
        <f ca="1">AN52/(AM52+AN52)</f>
        <v>0.97333333333333338</v>
      </c>
      <c r="AO53" s="303">
        <f ca="1">AO52/(AO52+AP52)</f>
        <v>9.7222222222222224E-2</v>
      </c>
      <c r="AP53" s="303">
        <f ca="1">AP52/(AO52+AP52)</f>
        <v>0.90277777777777779</v>
      </c>
      <c r="AQ53" s="303">
        <f ca="1">AQ52/SUM($AD106:$AR106)</f>
        <v>0.56382978723404253</v>
      </c>
      <c r="AR53" s="303">
        <f ca="1">AR52/SUM(AD106:AF106)</f>
        <v>0.5714285714285714</v>
      </c>
      <c r="AS53" s="303">
        <f ca="1">AS52/SUM(AG106:AI106)</f>
        <v>0.35714285714285715</v>
      </c>
      <c r="AT53" s="303">
        <f ca="1">AT52/SUM(AJ106:AL106)</f>
        <v>0.63157894736842102</v>
      </c>
      <c r="AU53" s="303">
        <f ca="1">AU52/SUM(AM106:AO106)</f>
        <v>0.57692307692307687</v>
      </c>
      <c r="AV53" s="303">
        <f ca="1">AV52/SUM(AP106:AR106)</f>
        <v>0.61904761904761907</v>
      </c>
      <c r="AW53" s="303">
        <f ca="1">AW52/SUM(AT106:AU106)</f>
        <v>0.7142857142857143</v>
      </c>
      <c r="AX53" s="303">
        <f ca="1">AX52/SUM(AV106:AW106)</f>
        <v>0.68965517241379315</v>
      </c>
      <c r="AY53" s="303">
        <f ca="1">AY52/SUM(AX106:AY106)</f>
        <v>0.89473684210526316</v>
      </c>
      <c r="AZ53" s="303">
        <f ca="1">AZ52/SUM(AZ106:BA106)</f>
        <v>0.91666666666666663</v>
      </c>
      <c r="BA53" s="303">
        <f ca="1">BA52/SUM(BB106:BC106)</f>
        <v>0.90476190476190477</v>
      </c>
    </row>
    <row r="54" spans="3:55" x14ac:dyDescent="0.2"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</row>
    <row r="55" spans="3:55" x14ac:dyDescent="0.2"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</row>
    <row r="56" spans="3:55" x14ac:dyDescent="0.2"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</row>
    <row r="57" spans="3:55" ht="13.5" thickBot="1" x14ac:dyDescent="0.25"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BA57" s="104"/>
      <c r="BB57" s="104"/>
      <c r="BC57" s="104"/>
    </row>
    <row r="58" spans="3:55" ht="12.75" customHeight="1" x14ac:dyDescent="0.2">
      <c r="C58" s="424" t="s">
        <v>282</v>
      </c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  <c r="AA58" s="425"/>
      <c r="AB58" s="426"/>
      <c r="AD58" s="424" t="s">
        <v>282</v>
      </c>
      <c r="AE58" s="425"/>
      <c r="AF58" s="425"/>
      <c r="AG58" s="425"/>
      <c r="AH58" s="425"/>
      <c r="AI58" s="425"/>
      <c r="AJ58" s="425"/>
      <c r="AK58" s="425"/>
      <c r="AL58" s="425"/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5"/>
      <c r="BA58" s="425"/>
      <c r="BB58" s="425"/>
      <c r="BC58" s="426"/>
    </row>
    <row r="59" spans="3:55" ht="13.5" customHeight="1" thickBot="1" x14ac:dyDescent="0.25">
      <c r="C59" s="427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28"/>
      <c r="P59" s="428"/>
      <c r="Q59" s="428"/>
      <c r="R59" s="428"/>
      <c r="S59" s="428"/>
      <c r="T59" s="428"/>
      <c r="U59" s="428"/>
      <c r="V59" s="428"/>
      <c r="W59" s="428"/>
      <c r="X59" s="428"/>
      <c r="Y59" s="428"/>
      <c r="Z59" s="428"/>
      <c r="AA59" s="428"/>
      <c r="AB59" s="429"/>
      <c r="AD59" s="427"/>
      <c r="AE59" s="428"/>
      <c r="AF59" s="428"/>
      <c r="AG59" s="428"/>
      <c r="AH59" s="428"/>
      <c r="AI59" s="428"/>
      <c r="AJ59" s="428"/>
      <c r="AK59" s="428"/>
      <c r="AL59" s="428"/>
      <c r="AM59" s="428"/>
      <c r="AN59" s="428"/>
      <c r="AO59" s="428"/>
      <c r="AP59" s="428"/>
      <c r="AQ59" s="428"/>
      <c r="AR59" s="428"/>
      <c r="AS59" s="428"/>
      <c r="AT59" s="428"/>
      <c r="AU59" s="428"/>
      <c r="AV59" s="428"/>
      <c r="AW59" s="428"/>
      <c r="AX59" s="428"/>
      <c r="AY59" s="428"/>
      <c r="AZ59" s="428"/>
      <c r="BA59" s="428"/>
      <c r="BB59" s="428"/>
      <c r="BC59" s="429"/>
    </row>
    <row r="60" spans="3:55" x14ac:dyDescent="0.2">
      <c r="C60" s="193" t="s">
        <v>305</v>
      </c>
      <c r="S60" s="193" t="s">
        <v>306</v>
      </c>
      <c r="AD60" s="193" t="s">
        <v>305</v>
      </c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T60" s="193" t="s">
        <v>306</v>
      </c>
    </row>
    <row r="61" spans="3:55" x14ac:dyDescent="0.2">
      <c r="C61" s="119">
        <f t="shared" ref="C61:C70" si="70">VALUE(LEFT(Q5,1))</f>
        <v>2</v>
      </c>
      <c r="D61" s="283">
        <f t="shared" ref="D61:D70" si="71">VALUE(MID(Q5,3,1))</f>
        <v>2</v>
      </c>
      <c r="E61" s="120">
        <f t="shared" ref="E61:E70" si="72">VALUE(RIGHT(Q5,1))</f>
        <v>0</v>
      </c>
      <c r="F61" s="119">
        <f t="shared" ref="F61:F70" si="73">VALUE(LEFT(R5,1))</f>
        <v>2</v>
      </c>
      <c r="G61" s="283">
        <f t="shared" ref="G61:G70" si="74">VALUE(MID(R5,3,1))</f>
        <v>2</v>
      </c>
      <c r="H61" s="120">
        <f t="shared" ref="H61:H70" si="75">VALUE(RIGHT(R5,1))</f>
        <v>0</v>
      </c>
      <c r="I61" s="119">
        <f t="shared" ref="I61:I70" si="76">VALUE(LEFT(S5,1))</f>
        <v>4</v>
      </c>
      <c r="J61" s="283">
        <f t="shared" ref="J61:J70" si="77">VALUE(MID(S5,3,1))</f>
        <v>0</v>
      </c>
      <c r="K61" s="120">
        <f t="shared" ref="K61:K70" si="78">VALUE(RIGHT(S5,1))</f>
        <v>0</v>
      </c>
      <c r="L61" s="119">
        <f t="shared" ref="L61:L70" si="79">VALUE(LEFT(T5,1))</f>
        <v>2</v>
      </c>
      <c r="M61" s="283">
        <f t="shared" ref="M61:M70" si="80">VALUE(MID(T5,3,1))</f>
        <v>2</v>
      </c>
      <c r="N61" s="120">
        <f t="shared" ref="N61:N70" si="81">VALUE(RIGHT(T5,1))</f>
        <v>0</v>
      </c>
      <c r="O61" s="283">
        <f t="shared" ref="O61:O70" si="82">VALUE(LEFT(U5,1))</f>
        <v>3</v>
      </c>
      <c r="P61" s="283">
        <f t="shared" ref="P61:P70" si="83">VALUE(MID(U5,3,1))</f>
        <v>1</v>
      </c>
      <c r="Q61" s="120">
        <f t="shared" ref="Q61:Q70" si="84">VALUE(RIGHT(U5,1))</f>
        <v>0</v>
      </c>
      <c r="S61" s="119">
        <f t="shared" ref="S61:S70" si="85">VALUE(LEFT(V5,1))</f>
        <v>2</v>
      </c>
      <c r="T61" s="120">
        <f t="shared" ref="T61:T70" si="86">VALUE(MID(V5,3,1))</f>
        <v>2</v>
      </c>
      <c r="U61" s="119">
        <f t="shared" ref="U61:U70" si="87">VALUE(LEFT(W5,1))</f>
        <v>2</v>
      </c>
      <c r="V61" s="120">
        <f t="shared" ref="V61:V70" si="88">VALUE(MID(W5,3,1))</f>
        <v>2</v>
      </c>
      <c r="W61" s="119">
        <f t="shared" ref="W61:W70" si="89">VALUE(LEFT(X5,1))</f>
        <v>4</v>
      </c>
      <c r="X61" s="120">
        <f t="shared" ref="X61:X70" si="90">VALUE(MID(X5,3,1))</f>
        <v>0</v>
      </c>
      <c r="Y61" s="119">
        <f t="shared" ref="Y61:Y70" si="91">VALUE(LEFT(Y5,1))</f>
        <v>4</v>
      </c>
      <c r="Z61" s="120">
        <f t="shared" ref="Z61:Z70" si="92">VALUE(MID(Y5,3,1))</f>
        <v>0</v>
      </c>
      <c r="AA61" s="119">
        <f t="shared" ref="AA61:AA70" si="93">VALUE(LEFT(Z5,1))</f>
        <v>4</v>
      </c>
      <c r="AB61" s="120">
        <f t="shared" ref="AB61:AB70" si="94">VALUE(MID(Z5,3,1))</f>
        <v>0</v>
      </c>
      <c r="AD61" s="119">
        <f t="shared" ref="AD61:AD70" ca="1" si="95">VALUE(LEFT(AR5,1))</f>
        <v>3</v>
      </c>
      <c r="AE61" s="283">
        <f t="shared" ref="AE61:AE70" ca="1" si="96">VALUE(MID(AR5,3,1))</f>
        <v>1</v>
      </c>
      <c r="AF61" s="120">
        <f t="shared" ref="AF61:AF70" ca="1" si="97">VALUE(RIGHT(AR5,1))</f>
        <v>0</v>
      </c>
      <c r="AG61" s="119">
        <f t="shared" ref="AG61:AG70" ca="1" si="98">VALUE(LEFT(AS5,1))</f>
        <v>1</v>
      </c>
      <c r="AH61" s="283">
        <f t="shared" ref="AH61:AH70" ca="1" si="99">VALUE(MID(AS5,3,1))</f>
        <v>3</v>
      </c>
      <c r="AI61" s="120">
        <f t="shared" ref="AI61:AI70" ca="1" si="100">VALUE(RIGHT(AS5,1))</f>
        <v>0</v>
      </c>
      <c r="AJ61" s="119">
        <f t="shared" ref="AJ61:AJ70" ca="1" si="101">VALUE(LEFT(AT5,1))</f>
        <v>2</v>
      </c>
      <c r="AK61" s="283">
        <f t="shared" ref="AK61:AK70" ca="1" si="102">VALUE(MID(AT5,3,1))</f>
        <v>2</v>
      </c>
      <c r="AL61" s="120">
        <f t="shared" ref="AL61:AL70" ca="1" si="103">VALUE(RIGHT(AT5,1))</f>
        <v>0</v>
      </c>
      <c r="AM61" s="119">
        <f t="shared" ref="AM61:AM70" ca="1" si="104">VALUE(LEFT(AU5,1))</f>
        <v>2</v>
      </c>
      <c r="AN61" s="283">
        <f t="shared" ref="AN61:AN70" ca="1" si="105">VALUE(MID(AU5,3,1))</f>
        <v>2</v>
      </c>
      <c r="AO61" s="120">
        <f t="shared" ref="AO61:AO70" ca="1" si="106">VALUE(RIGHT(AU5,1))</f>
        <v>0</v>
      </c>
      <c r="AP61" s="283">
        <f t="shared" ref="AP61:AP70" ca="1" si="107">VALUE(LEFT(AV5,1))</f>
        <v>3</v>
      </c>
      <c r="AQ61" s="283">
        <f t="shared" ref="AQ61:AQ70" ca="1" si="108">VALUE(MID(AV5,3,1))</f>
        <v>1</v>
      </c>
      <c r="AR61" s="120">
        <f t="shared" ref="AR61:AR70" ca="1" si="109">VALUE(RIGHT(AV5,1))</f>
        <v>0</v>
      </c>
      <c r="AT61" s="119">
        <f t="shared" ref="AT61:AT70" ca="1" si="110">VALUE(LEFT(AW5,1))</f>
        <v>3</v>
      </c>
      <c r="AU61" s="120">
        <f t="shared" ref="AU61:AU70" ca="1" si="111">VALUE(MID(AW5,3,1))</f>
        <v>1</v>
      </c>
      <c r="AV61" s="119">
        <f t="shared" ref="AV61:AV70" ca="1" si="112">VALUE(LEFT(AX5,1))</f>
        <v>1</v>
      </c>
      <c r="AW61" s="120">
        <f t="shared" ref="AW61:AW70" ca="1" si="113">VALUE(MID(AX5,3,1))</f>
        <v>2</v>
      </c>
      <c r="AX61" s="119">
        <f t="shared" ref="AX61:AX70" ca="1" si="114">VALUE(LEFT(AY5,1))</f>
        <v>3</v>
      </c>
      <c r="AY61" s="120">
        <f t="shared" ref="AY61:AY70" ca="1" si="115">VALUE(MID(AY5,3,1))</f>
        <v>1</v>
      </c>
      <c r="AZ61" s="119">
        <f t="shared" ref="AZ61:AZ70" ca="1" si="116">VALUE(LEFT(AZ5,1))</f>
        <v>4</v>
      </c>
      <c r="BA61" s="120">
        <f t="shared" ref="BA61:BA70" ca="1" si="117">VALUE(MID(AZ5,3,1))</f>
        <v>0</v>
      </c>
      <c r="BB61" s="119">
        <f t="shared" ref="BB61:BB70" ca="1" si="118">VALUE(LEFT(BA5,1))</f>
        <v>4</v>
      </c>
      <c r="BC61" s="120">
        <f t="shared" ref="BC61:BC70" ca="1" si="119">VALUE(MID(BA5,3,1))</f>
        <v>0</v>
      </c>
    </row>
    <row r="62" spans="3:55" x14ac:dyDescent="0.2">
      <c r="C62" s="121">
        <f t="shared" si="70"/>
        <v>0</v>
      </c>
      <c r="D62" s="281">
        <f t="shared" si="71"/>
        <v>4</v>
      </c>
      <c r="E62" s="122">
        <f t="shared" si="72"/>
        <v>0</v>
      </c>
      <c r="F62" s="121">
        <f t="shared" si="73"/>
        <v>3</v>
      </c>
      <c r="G62" s="281">
        <f t="shared" si="74"/>
        <v>1</v>
      </c>
      <c r="H62" s="122">
        <f t="shared" si="75"/>
        <v>0</v>
      </c>
      <c r="I62" s="121">
        <f t="shared" si="76"/>
        <v>2</v>
      </c>
      <c r="J62" s="281">
        <f t="shared" si="77"/>
        <v>2</v>
      </c>
      <c r="K62" s="122">
        <f t="shared" si="78"/>
        <v>0</v>
      </c>
      <c r="L62" s="121">
        <f t="shared" si="79"/>
        <v>2</v>
      </c>
      <c r="M62" s="281">
        <f t="shared" si="80"/>
        <v>2</v>
      </c>
      <c r="N62" s="122">
        <f t="shared" si="81"/>
        <v>0</v>
      </c>
      <c r="O62" s="281">
        <f t="shared" si="82"/>
        <v>2</v>
      </c>
      <c r="P62" s="281">
        <f t="shared" si="83"/>
        <v>2</v>
      </c>
      <c r="Q62" s="122">
        <f t="shared" si="84"/>
        <v>0</v>
      </c>
      <c r="S62" s="121">
        <f t="shared" si="85"/>
        <v>1</v>
      </c>
      <c r="T62" s="122">
        <f t="shared" si="86"/>
        <v>3</v>
      </c>
      <c r="U62" s="121">
        <f t="shared" si="87"/>
        <v>3</v>
      </c>
      <c r="V62" s="122">
        <f t="shared" si="88"/>
        <v>1</v>
      </c>
      <c r="W62" s="121">
        <f t="shared" si="89"/>
        <v>4</v>
      </c>
      <c r="X62" s="122">
        <f t="shared" si="90"/>
        <v>0</v>
      </c>
      <c r="Y62" s="121">
        <f t="shared" si="91"/>
        <v>4</v>
      </c>
      <c r="Z62" s="122">
        <f t="shared" si="92"/>
        <v>0</v>
      </c>
      <c r="AA62" s="121">
        <f t="shared" si="93"/>
        <v>4</v>
      </c>
      <c r="AB62" s="122">
        <f t="shared" si="94"/>
        <v>0</v>
      </c>
      <c r="AD62" s="121">
        <f t="shared" ca="1" si="95"/>
        <v>2</v>
      </c>
      <c r="AE62" s="281">
        <f t="shared" ca="1" si="96"/>
        <v>2</v>
      </c>
      <c r="AF62" s="122">
        <f t="shared" ca="1" si="97"/>
        <v>0</v>
      </c>
      <c r="AG62" s="121">
        <f t="shared" ca="1" si="98"/>
        <v>2</v>
      </c>
      <c r="AH62" s="281">
        <f t="shared" ca="1" si="99"/>
        <v>2</v>
      </c>
      <c r="AI62" s="122">
        <f t="shared" ca="1" si="100"/>
        <v>0</v>
      </c>
      <c r="AJ62" s="121">
        <f t="shared" ca="1" si="101"/>
        <v>2</v>
      </c>
      <c r="AK62" s="281">
        <f t="shared" ca="1" si="102"/>
        <v>2</v>
      </c>
      <c r="AL62" s="122">
        <f t="shared" ca="1" si="103"/>
        <v>0</v>
      </c>
      <c r="AM62" s="121">
        <f t="shared" ca="1" si="104"/>
        <v>2</v>
      </c>
      <c r="AN62" s="281">
        <f t="shared" ca="1" si="105"/>
        <v>2</v>
      </c>
      <c r="AO62" s="122">
        <f t="shared" ca="1" si="106"/>
        <v>0</v>
      </c>
      <c r="AP62" s="281">
        <f t="shared" ca="1" si="107"/>
        <v>2</v>
      </c>
      <c r="AQ62" s="281">
        <f t="shared" ca="1" si="108"/>
        <v>2</v>
      </c>
      <c r="AR62" s="122">
        <f t="shared" ca="1" si="109"/>
        <v>0</v>
      </c>
      <c r="AT62" s="121">
        <f t="shared" ca="1" si="110"/>
        <v>2</v>
      </c>
      <c r="AU62" s="122">
        <f t="shared" ca="1" si="111"/>
        <v>2</v>
      </c>
      <c r="AV62" s="121">
        <f t="shared" ca="1" si="112"/>
        <v>2</v>
      </c>
      <c r="AW62" s="122">
        <f t="shared" ca="1" si="113"/>
        <v>2</v>
      </c>
      <c r="AX62" s="121">
        <f t="shared" ca="1" si="114"/>
        <v>3</v>
      </c>
      <c r="AY62" s="122">
        <f t="shared" ca="1" si="115"/>
        <v>1</v>
      </c>
      <c r="AZ62" s="121">
        <f t="shared" ca="1" si="116"/>
        <v>4</v>
      </c>
      <c r="BA62" s="122">
        <f t="shared" ca="1" si="117"/>
        <v>0</v>
      </c>
      <c r="BB62" s="121">
        <f t="shared" ca="1" si="118"/>
        <v>4</v>
      </c>
      <c r="BC62" s="122">
        <f t="shared" ca="1" si="119"/>
        <v>0</v>
      </c>
    </row>
    <row r="63" spans="3:55" x14ac:dyDescent="0.2">
      <c r="C63" s="121">
        <f t="shared" si="70"/>
        <v>2</v>
      </c>
      <c r="D63" s="281">
        <f t="shared" si="71"/>
        <v>2</v>
      </c>
      <c r="E63" s="122">
        <f t="shared" si="72"/>
        <v>0</v>
      </c>
      <c r="F63" s="121">
        <f t="shared" si="73"/>
        <v>2</v>
      </c>
      <c r="G63" s="281">
        <f t="shared" si="74"/>
        <v>2</v>
      </c>
      <c r="H63" s="122">
        <f t="shared" si="75"/>
        <v>0</v>
      </c>
      <c r="I63" s="121">
        <f t="shared" si="76"/>
        <v>1</v>
      </c>
      <c r="J63" s="281">
        <f t="shared" si="77"/>
        <v>3</v>
      </c>
      <c r="K63" s="122">
        <f t="shared" si="78"/>
        <v>0</v>
      </c>
      <c r="L63" s="121">
        <f t="shared" si="79"/>
        <v>2</v>
      </c>
      <c r="M63" s="281">
        <f t="shared" si="80"/>
        <v>1</v>
      </c>
      <c r="N63" s="122">
        <f t="shared" si="81"/>
        <v>1</v>
      </c>
      <c r="O63" s="281">
        <f t="shared" si="82"/>
        <v>3</v>
      </c>
      <c r="P63" s="281">
        <f t="shared" si="83"/>
        <v>1</v>
      </c>
      <c r="Q63" s="122">
        <f t="shared" si="84"/>
        <v>0</v>
      </c>
      <c r="S63" s="121">
        <f t="shared" si="85"/>
        <v>3</v>
      </c>
      <c r="T63" s="122">
        <f t="shared" si="86"/>
        <v>1</v>
      </c>
      <c r="U63" s="121">
        <f t="shared" si="87"/>
        <v>3</v>
      </c>
      <c r="V63" s="122">
        <f t="shared" si="88"/>
        <v>1</v>
      </c>
      <c r="W63" s="121">
        <f t="shared" si="89"/>
        <v>3</v>
      </c>
      <c r="X63" s="122">
        <f t="shared" si="90"/>
        <v>1</v>
      </c>
      <c r="Y63" s="121">
        <f t="shared" si="91"/>
        <v>4</v>
      </c>
      <c r="Z63" s="122">
        <f t="shared" si="92"/>
        <v>0</v>
      </c>
      <c r="AA63" s="121">
        <f t="shared" si="93"/>
        <v>4</v>
      </c>
      <c r="AB63" s="122">
        <f t="shared" si="94"/>
        <v>0</v>
      </c>
      <c r="AD63" s="121">
        <f t="shared" ca="1" si="95"/>
        <v>2</v>
      </c>
      <c r="AE63" s="281">
        <f t="shared" ca="1" si="96"/>
        <v>2</v>
      </c>
      <c r="AF63" s="122">
        <f t="shared" ca="1" si="97"/>
        <v>0</v>
      </c>
      <c r="AG63" s="121">
        <f t="shared" ca="1" si="98"/>
        <v>1</v>
      </c>
      <c r="AH63" s="281">
        <f t="shared" ca="1" si="99"/>
        <v>3</v>
      </c>
      <c r="AI63" s="122">
        <f t="shared" ca="1" si="100"/>
        <v>0</v>
      </c>
      <c r="AJ63" s="121">
        <f t="shared" ca="1" si="101"/>
        <v>1</v>
      </c>
      <c r="AK63" s="281">
        <f t="shared" ca="1" si="102"/>
        <v>3</v>
      </c>
      <c r="AL63" s="122">
        <f t="shared" ca="1" si="103"/>
        <v>0</v>
      </c>
      <c r="AM63" s="121">
        <f t="shared" ca="1" si="104"/>
        <v>3</v>
      </c>
      <c r="AN63" s="281">
        <f t="shared" ca="1" si="105"/>
        <v>1</v>
      </c>
      <c r="AO63" s="122">
        <f t="shared" ca="1" si="106"/>
        <v>0</v>
      </c>
      <c r="AP63" s="281">
        <f t="shared" ca="1" si="107"/>
        <v>3</v>
      </c>
      <c r="AQ63" s="281">
        <f t="shared" ca="1" si="108"/>
        <v>1</v>
      </c>
      <c r="AR63" s="122">
        <f t="shared" ca="1" si="109"/>
        <v>0</v>
      </c>
      <c r="AT63" s="121">
        <f t="shared" ca="1" si="110"/>
        <v>2</v>
      </c>
      <c r="AU63" s="122">
        <f t="shared" ca="1" si="111"/>
        <v>2</v>
      </c>
      <c r="AV63" s="121">
        <f t="shared" ca="1" si="112"/>
        <v>2</v>
      </c>
      <c r="AW63" s="122">
        <f t="shared" ca="1" si="113"/>
        <v>2</v>
      </c>
      <c r="AX63" s="121">
        <f t="shared" ca="1" si="114"/>
        <v>1</v>
      </c>
      <c r="AY63" s="122">
        <f t="shared" ca="1" si="115"/>
        <v>3</v>
      </c>
      <c r="AZ63" s="121">
        <f t="shared" ca="1" si="116"/>
        <v>3</v>
      </c>
      <c r="BA63" s="122">
        <f t="shared" ca="1" si="117"/>
        <v>1</v>
      </c>
      <c r="BB63" s="121">
        <f t="shared" ca="1" si="118"/>
        <v>4</v>
      </c>
      <c r="BC63" s="122">
        <f t="shared" ca="1" si="119"/>
        <v>0</v>
      </c>
    </row>
    <row r="64" spans="3:55" x14ac:dyDescent="0.2">
      <c r="C64" s="121">
        <f t="shared" si="70"/>
        <v>2</v>
      </c>
      <c r="D64" s="281">
        <f t="shared" si="71"/>
        <v>2</v>
      </c>
      <c r="E64" s="122">
        <f t="shared" si="72"/>
        <v>0</v>
      </c>
      <c r="F64" s="121">
        <f t="shared" si="73"/>
        <v>1</v>
      </c>
      <c r="G64" s="281">
        <f t="shared" si="74"/>
        <v>3</v>
      </c>
      <c r="H64" s="122">
        <f t="shared" si="75"/>
        <v>0</v>
      </c>
      <c r="I64" s="121">
        <f t="shared" si="76"/>
        <v>3</v>
      </c>
      <c r="J64" s="281">
        <f t="shared" si="77"/>
        <v>1</v>
      </c>
      <c r="K64" s="122">
        <f t="shared" si="78"/>
        <v>0</v>
      </c>
      <c r="L64" s="121">
        <f t="shared" si="79"/>
        <v>2</v>
      </c>
      <c r="M64" s="281">
        <f t="shared" si="80"/>
        <v>2</v>
      </c>
      <c r="N64" s="122">
        <f t="shared" si="81"/>
        <v>0</v>
      </c>
      <c r="O64" s="281">
        <f t="shared" si="82"/>
        <v>3</v>
      </c>
      <c r="P64" s="281">
        <f t="shared" si="83"/>
        <v>1</v>
      </c>
      <c r="Q64" s="122">
        <f t="shared" si="84"/>
        <v>0</v>
      </c>
      <c r="S64" s="121">
        <f t="shared" si="85"/>
        <v>3</v>
      </c>
      <c r="T64" s="122">
        <f t="shared" si="86"/>
        <v>1</v>
      </c>
      <c r="U64" s="121">
        <f t="shared" si="87"/>
        <v>3</v>
      </c>
      <c r="V64" s="122">
        <f t="shared" si="88"/>
        <v>1</v>
      </c>
      <c r="W64" s="121">
        <f t="shared" si="89"/>
        <v>4</v>
      </c>
      <c r="X64" s="122">
        <f t="shared" si="90"/>
        <v>0</v>
      </c>
      <c r="Y64" s="121">
        <f t="shared" si="91"/>
        <v>4</v>
      </c>
      <c r="Z64" s="122">
        <f t="shared" si="92"/>
        <v>0</v>
      </c>
      <c r="AA64" s="121">
        <f t="shared" si="93"/>
        <v>4</v>
      </c>
      <c r="AB64" s="122">
        <f t="shared" si="94"/>
        <v>0</v>
      </c>
      <c r="AD64" s="121">
        <f t="shared" ca="1" si="95"/>
        <v>2</v>
      </c>
      <c r="AE64" s="281">
        <f t="shared" ca="1" si="96"/>
        <v>1</v>
      </c>
      <c r="AF64" s="122">
        <f t="shared" ca="1" si="97"/>
        <v>1</v>
      </c>
      <c r="AG64" s="121">
        <f t="shared" ca="1" si="98"/>
        <v>2</v>
      </c>
      <c r="AH64" s="281">
        <f t="shared" ca="1" si="99"/>
        <v>2</v>
      </c>
      <c r="AI64" s="122">
        <f t="shared" ca="1" si="100"/>
        <v>0</v>
      </c>
      <c r="AJ64" s="121">
        <f t="shared" ca="1" si="101"/>
        <v>3</v>
      </c>
      <c r="AK64" s="281">
        <f t="shared" ca="1" si="102"/>
        <v>1</v>
      </c>
      <c r="AL64" s="122">
        <f t="shared" ca="1" si="103"/>
        <v>0</v>
      </c>
      <c r="AM64" s="121">
        <f t="shared" ca="1" si="104"/>
        <v>2</v>
      </c>
      <c r="AN64" s="281">
        <f t="shared" ca="1" si="105"/>
        <v>2</v>
      </c>
      <c r="AO64" s="122">
        <f t="shared" ca="1" si="106"/>
        <v>0</v>
      </c>
      <c r="AP64" s="281">
        <f t="shared" ca="1" si="107"/>
        <v>2</v>
      </c>
      <c r="AQ64" s="281">
        <f t="shared" ca="1" si="108"/>
        <v>2</v>
      </c>
      <c r="AR64" s="122">
        <f t="shared" ca="1" si="109"/>
        <v>0</v>
      </c>
      <c r="AT64" s="121">
        <f t="shared" ca="1" si="110"/>
        <v>3</v>
      </c>
      <c r="AU64" s="122">
        <f t="shared" ca="1" si="111"/>
        <v>0</v>
      </c>
      <c r="AV64" s="121">
        <f t="shared" ca="1" si="112"/>
        <v>3</v>
      </c>
      <c r="AW64" s="122">
        <f t="shared" ca="1" si="113"/>
        <v>0</v>
      </c>
      <c r="AX64" s="121">
        <f t="shared" ca="1" si="114"/>
        <v>4</v>
      </c>
      <c r="AY64" s="122">
        <f t="shared" ca="1" si="115"/>
        <v>0</v>
      </c>
      <c r="AZ64" s="121">
        <f t="shared" ca="1" si="116"/>
        <v>4</v>
      </c>
      <c r="BA64" s="122">
        <f t="shared" ca="1" si="117"/>
        <v>0</v>
      </c>
      <c r="BB64" s="121">
        <f t="shared" ca="1" si="118"/>
        <v>4</v>
      </c>
      <c r="BC64" s="122">
        <f t="shared" ca="1" si="119"/>
        <v>0</v>
      </c>
    </row>
    <row r="65" spans="2:55" x14ac:dyDescent="0.2">
      <c r="C65" s="121">
        <f t="shared" si="70"/>
        <v>2</v>
      </c>
      <c r="D65" s="281">
        <f t="shared" si="71"/>
        <v>2</v>
      </c>
      <c r="E65" s="122">
        <f t="shared" si="72"/>
        <v>0</v>
      </c>
      <c r="F65" s="121">
        <f t="shared" si="73"/>
        <v>2</v>
      </c>
      <c r="G65" s="281">
        <f t="shared" si="74"/>
        <v>2</v>
      </c>
      <c r="H65" s="122">
        <f t="shared" si="75"/>
        <v>0</v>
      </c>
      <c r="I65" s="121">
        <f t="shared" si="76"/>
        <v>3</v>
      </c>
      <c r="J65" s="281">
        <f t="shared" si="77"/>
        <v>1</v>
      </c>
      <c r="K65" s="122">
        <f t="shared" si="78"/>
        <v>0</v>
      </c>
      <c r="L65" s="121">
        <f t="shared" si="79"/>
        <v>2</v>
      </c>
      <c r="M65" s="281">
        <f t="shared" si="80"/>
        <v>2</v>
      </c>
      <c r="N65" s="122">
        <f t="shared" si="81"/>
        <v>0</v>
      </c>
      <c r="O65" s="281">
        <f t="shared" si="82"/>
        <v>1</v>
      </c>
      <c r="P65" s="281">
        <f t="shared" si="83"/>
        <v>3</v>
      </c>
      <c r="Q65" s="122">
        <f t="shared" si="84"/>
        <v>0</v>
      </c>
      <c r="S65" s="121">
        <f t="shared" si="85"/>
        <v>2</v>
      </c>
      <c r="T65" s="122">
        <f t="shared" si="86"/>
        <v>2</v>
      </c>
      <c r="U65" s="121">
        <f t="shared" si="87"/>
        <v>3</v>
      </c>
      <c r="V65" s="122">
        <f t="shared" si="88"/>
        <v>1</v>
      </c>
      <c r="W65" s="121">
        <f t="shared" si="89"/>
        <v>4</v>
      </c>
      <c r="X65" s="122">
        <f t="shared" si="90"/>
        <v>0</v>
      </c>
      <c r="Y65" s="121">
        <f t="shared" si="91"/>
        <v>2</v>
      </c>
      <c r="Z65" s="122">
        <f t="shared" si="92"/>
        <v>2</v>
      </c>
      <c r="AA65" s="121">
        <f t="shared" si="93"/>
        <v>4</v>
      </c>
      <c r="AB65" s="122">
        <f t="shared" si="94"/>
        <v>0</v>
      </c>
      <c r="AD65" s="121">
        <f t="shared" ca="1" si="95"/>
        <v>3</v>
      </c>
      <c r="AE65" s="281">
        <f t="shared" ca="1" si="96"/>
        <v>1</v>
      </c>
      <c r="AF65" s="122">
        <f t="shared" ca="1" si="97"/>
        <v>0</v>
      </c>
      <c r="AG65" s="121">
        <f t="shared" ca="1" si="98"/>
        <v>3</v>
      </c>
      <c r="AH65" s="281">
        <f t="shared" ca="1" si="99"/>
        <v>1</v>
      </c>
      <c r="AI65" s="122">
        <f t="shared" ca="1" si="100"/>
        <v>0</v>
      </c>
      <c r="AJ65" s="121">
        <f t="shared" ca="1" si="101"/>
        <v>4</v>
      </c>
      <c r="AK65" s="281">
        <f t="shared" ca="1" si="102"/>
        <v>0</v>
      </c>
      <c r="AL65" s="122">
        <f t="shared" ca="1" si="103"/>
        <v>0</v>
      </c>
      <c r="AM65" s="121">
        <f t="shared" ca="1" si="104"/>
        <v>2</v>
      </c>
      <c r="AN65" s="281">
        <f t="shared" ca="1" si="105"/>
        <v>2</v>
      </c>
      <c r="AO65" s="122">
        <f t="shared" ca="1" si="106"/>
        <v>0</v>
      </c>
      <c r="AP65" s="281">
        <f t="shared" ca="1" si="107"/>
        <v>2</v>
      </c>
      <c r="AQ65" s="281">
        <f t="shared" ca="1" si="108"/>
        <v>2</v>
      </c>
      <c r="AR65" s="122">
        <f t="shared" ca="1" si="109"/>
        <v>0</v>
      </c>
      <c r="AT65" s="121">
        <f t="shared" ca="1" si="110"/>
        <v>3</v>
      </c>
      <c r="AU65" s="122">
        <f t="shared" ca="1" si="111"/>
        <v>1</v>
      </c>
      <c r="AV65" s="121">
        <f t="shared" ca="1" si="112"/>
        <v>3</v>
      </c>
      <c r="AW65" s="122">
        <f t="shared" ca="1" si="113"/>
        <v>1</v>
      </c>
      <c r="AX65" s="121">
        <f t="shared" ca="1" si="114"/>
        <v>4</v>
      </c>
      <c r="AY65" s="122">
        <f t="shared" ca="1" si="115"/>
        <v>0</v>
      </c>
      <c r="AZ65" s="121">
        <f t="shared" ca="1" si="116"/>
        <v>3</v>
      </c>
      <c r="BA65" s="122">
        <f t="shared" ca="1" si="117"/>
        <v>0</v>
      </c>
      <c r="BB65" s="121">
        <f t="shared" ca="1" si="118"/>
        <v>3</v>
      </c>
      <c r="BC65" s="122">
        <f t="shared" ca="1" si="119"/>
        <v>1</v>
      </c>
    </row>
    <row r="66" spans="2:55" x14ac:dyDescent="0.2">
      <c r="C66" s="121">
        <f t="shared" si="70"/>
        <v>1</v>
      </c>
      <c r="D66" s="281">
        <f t="shared" si="71"/>
        <v>3</v>
      </c>
      <c r="E66" s="122">
        <f t="shared" si="72"/>
        <v>0</v>
      </c>
      <c r="F66" s="121">
        <f t="shared" si="73"/>
        <v>3</v>
      </c>
      <c r="G66" s="281">
        <f t="shared" si="74"/>
        <v>1</v>
      </c>
      <c r="H66" s="122">
        <f t="shared" si="75"/>
        <v>0</v>
      </c>
      <c r="I66" s="121">
        <f t="shared" si="76"/>
        <v>2</v>
      </c>
      <c r="J66" s="281">
        <f t="shared" si="77"/>
        <v>2</v>
      </c>
      <c r="K66" s="122">
        <f t="shared" si="78"/>
        <v>0</v>
      </c>
      <c r="L66" s="121">
        <f t="shared" si="79"/>
        <v>2</v>
      </c>
      <c r="M66" s="281">
        <f t="shared" si="80"/>
        <v>2</v>
      </c>
      <c r="N66" s="122">
        <f t="shared" si="81"/>
        <v>0</v>
      </c>
      <c r="O66" s="281">
        <f t="shared" si="82"/>
        <v>1</v>
      </c>
      <c r="P66" s="281">
        <f t="shared" si="83"/>
        <v>3</v>
      </c>
      <c r="Q66" s="122">
        <f t="shared" si="84"/>
        <v>0</v>
      </c>
      <c r="S66" s="121">
        <f t="shared" si="85"/>
        <v>1</v>
      </c>
      <c r="T66" s="122">
        <f t="shared" si="86"/>
        <v>3</v>
      </c>
      <c r="U66" s="121">
        <f t="shared" si="87"/>
        <v>3</v>
      </c>
      <c r="V66" s="122">
        <f t="shared" si="88"/>
        <v>1</v>
      </c>
      <c r="W66" s="121">
        <f t="shared" si="89"/>
        <v>3</v>
      </c>
      <c r="X66" s="122">
        <f t="shared" si="90"/>
        <v>1</v>
      </c>
      <c r="Y66" s="121">
        <f t="shared" si="91"/>
        <v>3</v>
      </c>
      <c r="Z66" s="122">
        <f t="shared" si="92"/>
        <v>1</v>
      </c>
      <c r="AA66" s="121">
        <f t="shared" si="93"/>
        <v>4</v>
      </c>
      <c r="AB66" s="122">
        <f t="shared" si="94"/>
        <v>0</v>
      </c>
      <c r="AD66" s="121">
        <f t="shared" ca="1" si="95"/>
        <v>1</v>
      </c>
      <c r="AE66" s="281">
        <f t="shared" ca="1" si="96"/>
        <v>3</v>
      </c>
      <c r="AF66" s="122">
        <f t="shared" ca="1" si="97"/>
        <v>0</v>
      </c>
      <c r="AG66" s="121">
        <f t="shared" ca="1" si="98"/>
        <v>2</v>
      </c>
      <c r="AH66" s="281">
        <f t="shared" ca="1" si="99"/>
        <v>2</v>
      </c>
      <c r="AI66" s="122">
        <f t="shared" ca="1" si="100"/>
        <v>0</v>
      </c>
      <c r="AJ66" s="121">
        <f t="shared" ca="1" si="101"/>
        <v>1</v>
      </c>
      <c r="AK66" s="281">
        <f t="shared" ca="1" si="102"/>
        <v>3</v>
      </c>
      <c r="AL66" s="122">
        <f t="shared" ca="1" si="103"/>
        <v>0</v>
      </c>
      <c r="AM66" s="121">
        <f t="shared" ca="1" si="104"/>
        <v>2</v>
      </c>
      <c r="AN66" s="281">
        <f t="shared" ca="1" si="105"/>
        <v>2</v>
      </c>
      <c r="AO66" s="122">
        <f t="shared" ca="1" si="106"/>
        <v>0</v>
      </c>
      <c r="AP66" s="281">
        <f t="shared" ca="1" si="107"/>
        <v>2</v>
      </c>
      <c r="AQ66" s="281">
        <f t="shared" ca="1" si="108"/>
        <v>2</v>
      </c>
      <c r="AR66" s="122">
        <f t="shared" ca="1" si="109"/>
        <v>0</v>
      </c>
      <c r="AT66" s="121">
        <f t="shared" ca="1" si="110"/>
        <v>2</v>
      </c>
      <c r="AU66" s="122">
        <f t="shared" ca="1" si="111"/>
        <v>1</v>
      </c>
      <c r="AV66" s="121">
        <f t="shared" ca="1" si="112"/>
        <v>3</v>
      </c>
      <c r="AW66" s="122">
        <f t="shared" ca="1" si="113"/>
        <v>1</v>
      </c>
      <c r="AX66" s="121">
        <f t="shared" ca="1" si="114"/>
        <v>2</v>
      </c>
      <c r="AY66" s="122">
        <f t="shared" ca="1" si="115"/>
        <v>2</v>
      </c>
      <c r="AZ66" s="121">
        <f t="shared" ca="1" si="116"/>
        <v>3</v>
      </c>
      <c r="BA66" s="122">
        <f t="shared" ca="1" si="117"/>
        <v>1</v>
      </c>
      <c r="BB66" s="121">
        <f t="shared" ca="1" si="118"/>
        <v>3</v>
      </c>
      <c r="BC66" s="122">
        <f t="shared" ca="1" si="119"/>
        <v>1</v>
      </c>
    </row>
    <row r="67" spans="2:55" x14ac:dyDescent="0.2">
      <c r="C67" s="121">
        <f t="shared" si="70"/>
        <v>0</v>
      </c>
      <c r="D67" s="281">
        <f t="shared" si="71"/>
        <v>3</v>
      </c>
      <c r="E67" s="122">
        <f t="shared" si="72"/>
        <v>1</v>
      </c>
      <c r="F67" s="121">
        <f t="shared" si="73"/>
        <v>2</v>
      </c>
      <c r="G67" s="281">
        <f t="shared" si="74"/>
        <v>2</v>
      </c>
      <c r="H67" s="122">
        <f t="shared" si="75"/>
        <v>0</v>
      </c>
      <c r="I67" s="121">
        <f t="shared" si="76"/>
        <v>2</v>
      </c>
      <c r="J67" s="281">
        <f t="shared" si="77"/>
        <v>2</v>
      </c>
      <c r="K67" s="122">
        <f t="shared" si="78"/>
        <v>0</v>
      </c>
      <c r="L67" s="121">
        <f t="shared" si="79"/>
        <v>3</v>
      </c>
      <c r="M67" s="281">
        <f t="shared" si="80"/>
        <v>1</v>
      </c>
      <c r="N67" s="122">
        <f t="shared" si="81"/>
        <v>0</v>
      </c>
      <c r="O67" s="281">
        <f t="shared" si="82"/>
        <v>1</v>
      </c>
      <c r="P67" s="281">
        <f t="shared" si="83"/>
        <v>3</v>
      </c>
      <c r="Q67" s="122">
        <f t="shared" si="84"/>
        <v>0</v>
      </c>
      <c r="S67" s="121">
        <f t="shared" si="85"/>
        <v>1</v>
      </c>
      <c r="T67" s="122">
        <f t="shared" si="86"/>
        <v>3</v>
      </c>
      <c r="U67" s="121">
        <f t="shared" si="87"/>
        <v>4</v>
      </c>
      <c r="V67" s="122">
        <f t="shared" si="88"/>
        <v>0</v>
      </c>
      <c r="W67" s="121">
        <f t="shared" si="89"/>
        <v>3</v>
      </c>
      <c r="X67" s="122">
        <f t="shared" si="90"/>
        <v>1</v>
      </c>
      <c r="Y67" s="121">
        <f t="shared" si="91"/>
        <v>4</v>
      </c>
      <c r="Z67" s="122">
        <f t="shared" si="92"/>
        <v>0</v>
      </c>
      <c r="AA67" s="121">
        <f t="shared" si="93"/>
        <v>4</v>
      </c>
      <c r="AB67" s="122">
        <f t="shared" si="94"/>
        <v>0</v>
      </c>
      <c r="AD67" s="121">
        <f t="shared" ca="1" si="95"/>
        <v>0</v>
      </c>
      <c r="AE67" s="281">
        <f t="shared" ca="1" si="96"/>
        <v>4</v>
      </c>
      <c r="AF67" s="122">
        <f t="shared" ca="1" si="97"/>
        <v>0</v>
      </c>
      <c r="AG67" s="121">
        <f t="shared" ca="1" si="98"/>
        <v>3</v>
      </c>
      <c r="AH67" s="281">
        <f t="shared" ca="1" si="99"/>
        <v>1</v>
      </c>
      <c r="AI67" s="122">
        <f t="shared" ca="1" si="100"/>
        <v>0</v>
      </c>
      <c r="AJ67" s="121">
        <f t="shared" ca="1" si="101"/>
        <v>2</v>
      </c>
      <c r="AK67" s="281">
        <f t="shared" ca="1" si="102"/>
        <v>2</v>
      </c>
      <c r="AL67" s="122">
        <f t="shared" ca="1" si="103"/>
        <v>0</v>
      </c>
      <c r="AM67" s="121">
        <f t="shared" ca="1" si="104"/>
        <v>2</v>
      </c>
      <c r="AN67" s="281">
        <f t="shared" ca="1" si="105"/>
        <v>2</v>
      </c>
      <c r="AO67" s="122">
        <f t="shared" ca="1" si="106"/>
        <v>0</v>
      </c>
      <c r="AP67" s="281">
        <f t="shared" ca="1" si="107"/>
        <v>2</v>
      </c>
      <c r="AQ67" s="281">
        <f t="shared" ca="1" si="108"/>
        <v>2</v>
      </c>
      <c r="AR67" s="122">
        <f t="shared" ca="1" si="109"/>
        <v>0</v>
      </c>
      <c r="AT67" s="121">
        <f t="shared" ca="1" si="110"/>
        <v>0</v>
      </c>
      <c r="AU67" s="122">
        <f t="shared" ca="1" si="111"/>
        <v>4</v>
      </c>
      <c r="AV67" s="121">
        <f t="shared" ca="1" si="112"/>
        <v>4</v>
      </c>
      <c r="AW67" s="122">
        <f t="shared" ca="1" si="113"/>
        <v>0</v>
      </c>
      <c r="AX67" s="121">
        <f t="shared" ca="1" si="114"/>
        <v>4</v>
      </c>
      <c r="AY67" s="122">
        <f t="shared" ca="1" si="115"/>
        <v>0</v>
      </c>
      <c r="AZ67" s="121">
        <f t="shared" ca="1" si="116"/>
        <v>3</v>
      </c>
      <c r="BA67" s="122">
        <f t="shared" ca="1" si="117"/>
        <v>0</v>
      </c>
      <c r="BB67" s="121">
        <f t="shared" ca="1" si="118"/>
        <v>3</v>
      </c>
      <c r="BC67" s="122">
        <f t="shared" ca="1" si="119"/>
        <v>1</v>
      </c>
    </row>
    <row r="68" spans="2:55" x14ac:dyDescent="0.2">
      <c r="C68" s="121">
        <f t="shared" si="70"/>
        <v>3</v>
      </c>
      <c r="D68" s="281">
        <f t="shared" si="71"/>
        <v>1</v>
      </c>
      <c r="E68" s="122">
        <f t="shared" si="72"/>
        <v>0</v>
      </c>
      <c r="F68" s="121">
        <f t="shared" si="73"/>
        <v>1</v>
      </c>
      <c r="G68" s="281">
        <f t="shared" si="74"/>
        <v>3</v>
      </c>
      <c r="H68" s="122">
        <f t="shared" si="75"/>
        <v>0</v>
      </c>
      <c r="I68" s="121">
        <f t="shared" si="76"/>
        <v>0</v>
      </c>
      <c r="J68" s="281">
        <f t="shared" si="77"/>
        <v>4</v>
      </c>
      <c r="K68" s="122">
        <f t="shared" si="78"/>
        <v>0</v>
      </c>
      <c r="L68" s="121">
        <f t="shared" si="79"/>
        <v>1</v>
      </c>
      <c r="M68" s="281">
        <f t="shared" si="80"/>
        <v>3</v>
      </c>
      <c r="N68" s="122">
        <f t="shared" si="81"/>
        <v>0</v>
      </c>
      <c r="O68" s="281">
        <f t="shared" si="82"/>
        <v>2</v>
      </c>
      <c r="P68" s="281">
        <f t="shared" si="83"/>
        <v>2</v>
      </c>
      <c r="Q68" s="122">
        <f t="shared" si="84"/>
        <v>0</v>
      </c>
      <c r="S68" s="121">
        <f t="shared" si="85"/>
        <v>4</v>
      </c>
      <c r="T68" s="122">
        <f t="shared" si="86"/>
        <v>0</v>
      </c>
      <c r="U68" s="121">
        <f t="shared" si="87"/>
        <v>4</v>
      </c>
      <c r="V68" s="122">
        <f t="shared" si="88"/>
        <v>0</v>
      </c>
      <c r="W68" s="121">
        <f t="shared" si="89"/>
        <v>2</v>
      </c>
      <c r="X68" s="122">
        <f t="shared" si="90"/>
        <v>2</v>
      </c>
      <c r="Y68" s="121">
        <f t="shared" si="91"/>
        <v>4</v>
      </c>
      <c r="Z68" s="122">
        <f t="shared" si="92"/>
        <v>0</v>
      </c>
      <c r="AA68" s="121">
        <f t="shared" si="93"/>
        <v>4</v>
      </c>
      <c r="AB68" s="122">
        <f t="shared" si="94"/>
        <v>0</v>
      </c>
      <c r="AD68" s="121">
        <f t="shared" ca="1" si="95"/>
        <v>3</v>
      </c>
      <c r="AE68" s="281">
        <f t="shared" ca="1" si="96"/>
        <v>1</v>
      </c>
      <c r="AF68" s="122">
        <f t="shared" ca="1" si="97"/>
        <v>0</v>
      </c>
      <c r="AG68" s="121">
        <f t="shared" ca="1" si="98"/>
        <v>3</v>
      </c>
      <c r="AH68" s="281">
        <f t="shared" ca="1" si="99"/>
        <v>1</v>
      </c>
      <c r="AI68" s="122">
        <f t="shared" ca="1" si="100"/>
        <v>0</v>
      </c>
      <c r="AJ68" s="121">
        <f t="shared" ca="1" si="101"/>
        <v>1</v>
      </c>
      <c r="AK68" s="281">
        <f t="shared" ca="1" si="102"/>
        <v>3</v>
      </c>
      <c r="AL68" s="122">
        <f t="shared" ca="1" si="103"/>
        <v>0</v>
      </c>
      <c r="AM68" s="121">
        <f t="shared" ca="1" si="104"/>
        <v>3</v>
      </c>
      <c r="AN68" s="281">
        <f t="shared" ca="1" si="105"/>
        <v>1</v>
      </c>
      <c r="AO68" s="122">
        <f t="shared" ca="1" si="106"/>
        <v>0</v>
      </c>
      <c r="AP68" s="281">
        <f t="shared" ca="1" si="107"/>
        <v>3</v>
      </c>
      <c r="AQ68" s="281">
        <f t="shared" ca="1" si="108"/>
        <v>1</v>
      </c>
      <c r="AR68" s="122">
        <f t="shared" ca="1" si="109"/>
        <v>0</v>
      </c>
      <c r="AT68" s="121">
        <f t="shared" ca="1" si="110"/>
        <v>3</v>
      </c>
      <c r="AU68" s="122">
        <f t="shared" ca="1" si="111"/>
        <v>1</v>
      </c>
      <c r="AV68" s="121">
        <f t="shared" ca="1" si="112"/>
        <v>4</v>
      </c>
      <c r="AW68" s="122">
        <f t="shared" ca="1" si="113"/>
        <v>0</v>
      </c>
      <c r="AX68" s="121">
        <f t="shared" ca="1" si="114"/>
        <v>3</v>
      </c>
      <c r="AY68" s="122">
        <f t="shared" ca="1" si="115"/>
        <v>1</v>
      </c>
      <c r="AZ68" s="121">
        <f t="shared" ca="1" si="116"/>
        <v>4</v>
      </c>
      <c r="BA68" s="122">
        <f t="shared" ca="1" si="117"/>
        <v>0</v>
      </c>
      <c r="BB68" s="121">
        <f t="shared" ca="1" si="118"/>
        <v>4</v>
      </c>
      <c r="BC68" s="122">
        <f t="shared" ca="1" si="119"/>
        <v>0</v>
      </c>
    </row>
    <row r="69" spans="2:55" x14ac:dyDescent="0.2">
      <c r="C69" s="121">
        <f t="shared" si="70"/>
        <v>1</v>
      </c>
      <c r="D69" s="281">
        <f t="shared" si="71"/>
        <v>3</v>
      </c>
      <c r="E69" s="122">
        <f t="shared" si="72"/>
        <v>0</v>
      </c>
      <c r="F69" s="121">
        <f t="shared" si="73"/>
        <v>2</v>
      </c>
      <c r="G69" s="281">
        <f t="shared" si="74"/>
        <v>2</v>
      </c>
      <c r="H69" s="122">
        <f t="shared" si="75"/>
        <v>0</v>
      </c>
      <c r="I69" s="121">
        <f t="shared" si="76"/>
        <v>2</v>
      </c>
      <c r="J69" s="281">
        <f t="shared" si="77"/>
        <v>2</v>
      </c>
      <c r="K69" s="122">
        <f t="shared" si="78"/>
        <v>0</v>
      </c>
      <c r="L69" s="121">
        <f t="shared" si="79"/>
        <v>2</v>
      </c>
      <c r="M69" s="281">
        <f t="shared" si="80"/>
        <v>1</v>
      </c>
      <c r="N69" s="122">
        <f t="shared" si="81"/>
        <v>1</v>
      </c>
      <c r="O69" s="281">
        <f t="shared" si="82"/>
        <v>2</v>
      </c>
      <c r="P69" s="281">
        <f t="shared" si="83"/>
        <v>1</v>
      </c>
      <c r="Q69" s="122">
        <f t="shared" si="84"/>
        <v>1</v>
      </c>
      <c r="S69" s="121">
        <f t="shared" si="85"/>
        <v>2</v>
      </c>
      <c r="T69" s="122">
        <f t="shared" si="86"/>
        <v>2</v>
      </c>
      <c r="U69" s="121">
        <f t="shared" si="87"/>
        <v>3</v>
      </c>
      <c r="V69" s="122">
        <f t="shared" si="88"/>
        <v>1</v>
      </c>
      <c r="W69" s="121">
        <f t="shared" si="89"/>
        <v>3</v>
      </c>
      <c r="X69" s="122">
        <f t="shared" si="90"/>
        <v>1</v>
      </c>
      <c r="Y69" s="121">
        <f t="shared" si="91"/>
        <v>3</v>
      </c>
      <c r="Z69" s="122">
        <f t="shared" si="92"/>
        <v>1</v>
      </c>
      <c r="AA69" s="121">
        <f t="shared" si="93"/>
        <v>4</v>
      </c>
      <c r="AB69" s="122">
        <f t="shared" si="94"/>
        <v>0</v>
      </c>
      <c r="AD69" s="121">
        <f t="shared" ca="1" si="95"/>
        <v>2</v>
      </c>
      <c r="AE69" s="281">
        <f t="shared" ca="1" si="96"/>
        <v>2</v>
      </c>
      <c r="AF69" s="122">
        <f t="shared" ca="1" si="97"/>
        <v>0</v>
      </c>
      <c r="AG69" s="121">
        <f t="shared" ca="1" si="98"/>
        <v>2</v>
      </c>
      <c r="AH69" s="281">
        <f t="shared" ca="1" si="99"/>
        <v>2</v>
      </c>
      <c r="AI69" s="122">
        <f t="shared" ca="1" si="100"/>
        <v>0</v>
      </c>
      <c r="AJ69" s="121">
        <f t="shared" ca="1" si="101"/>
        <v>2</v>
      </c>
      <c r="AK69" s="281">
        <f t="shared" ca="1" si="102"/>
        <v>2</v>
      </c>
      <c r="AL69" s="122">
        <f t="shared" ca="1" si="103"/>
        <v>0</v>
      </c>
      <c r="AM69" s="121">
        <f t="shared" ca="1" si="104"/>
        <v>2</v>
      </c>
      <c r="AN69" s="281">
        <f t="shared" ca="1" si="105"/>
        <v>2</v>
      </c>
      <c r="AO69" s="122">
        <f t="shared" ca="1" si="106"/>
        <v>0</v>
      </c>
      <c r="AP69" s="281">
        <f t="shared" ca="1" si="107"/>
        <v>3</v>
      </c>
      <c r="AQ69" s="281">
        <f t="shared" ca="1" si="108"/>
        <v>1</v>
      </c>
      <c r="AR69" s="122">
        <f t="shared" ca="1" si="109"/>
        <v>0</v>
      </c>
      <c r="AT69" s="121">
        <f t="shared" ca="1" si="110"/>
        <v>3</v>
      </c>
      <c r="AU69" s="122">
        <f t="shared" ca="1" si="111"/>
        <v>1</v>
      </c>
      <c r="AV69" s="121">
        <f t="shared" ca="1" si="112"/>
        <v>2</v>
      </c>
      <c r="AW69" s="122">
        <f t="shared" ca="1" si="113"/>
        <v>2</v>
      </c>
      <c r="AX69" s="121">
        <f t="shared" ca="1" si="114"/>
        <v>3</v>
      </c>
      <c r="AY69" s="122">
        <f t="shared" ca="1" si="115"/>
        <v>1</v>
      </c>
      <c r="AZ69" s="121">
        <f t="shared" ca="1" si="116"/>
        <v>3</v>
      </c>
      <c r="BA69" s="122">
        <f t="shared" ca="1" si="117"/>
        <v>1</v>
      </c>
      <c r="BB69" s="121">
        <f t="shared" ca="1" si="118"/>
        <v>4</v>
      </c>
      <c r="BC69" s="122">
        <f t="shared" ca="1" si="119"/>
        <v>0</v>
      </c>
    </row>
    <row r="70" spans="2:55" x14ac:dyDescent="0.2">
      <c r="C70" s="121">
        <f t="shared" si="70"/>
        <v>1</v>
      </c>
      <c r="D70" s="281">
        <f t="shared" si="71"/>
        <v>3</v>
      </c>
      <c r="E70" s="122">
        <f t="shared" si="72"/>
        <v>0</v>
      </c>
      <c r="F70" s="121">
        <f t="shared" si="73"/>
        <v>3</v>
      </c>
      <c r="G70" s="281">
        <f t="shared" si="74"/>
        <v>1</v>
      </c>
      <c r="H70" s="122">
        <f t="shared" si="75"/>
        <v>0</v>
      </c>
      <c r="I70" s="121">
        <f t="shared" si="76"/>
        <v>2</v>
      </c>
      <c r="J70" s="281">
        <f t="shared" si="77"/>
        <v>2</v>
      </c>
      <c r="K70" s="122">
        <f t="shared" si="78"/>
        <v>0</v>
      </c>
      <c r="L70" s="121">
        <f t="shared" si="79"/>
        <v>2</v>
      </c>
      <c r="M70" s="281">
        <f t="shared" si="80"/>
        <v>2</v>
      </c>
      <c r="N70" s="122">
        <f t="shared" si="81"/>
        <v>0</v>
      </c>
      <c r="O70" s="281">
        <f t="shared" si="82"/>
        <v>2</v>
      </c>
      <c r="P70" s="281">
        <f t="shared" si="83"/>
        <v>2</v>
      </c>
      <c r="Q70" s="122">
        <f t="shared" si="84"/>
        <v>0</v>
      </c>
      <c r="S70" s="121">
        <f t="shared" si="85"/>
        <v>3</v>
      </c>
      <c r="T70" s="122">
        <f t="shared" si="86"/>
        <v>1</v>
      </c>
      <c r="U70" s="121">
        <f t="shared" si="87"/>
        <v>4</v>
      </c>
      <c r="V70" s="122">
        <f t="shared" si="88"/>
        <v>0</v>
      </c>
      <c r="W70" s="121">
        <f t="shared" si="89"/>
        <v>4</v>
      </c>
      <c r="X70" s="122">
        <f t="shared" si="90"/>
        <v>0</v>
      </c>
      <c r="Y70" s="121">
        <f t="shared" si="91"/>
        <v>4</v>
      </c>
      <c r="Z70" s="122">
        <f t="shared" si="92"/>
        <v>0</v>
      </c>
      <c r="AA70" s="121">
        <f t="shared" si="93"/>
        <v>4</v>
      </c>
      <c r="AB70" s="122">
        <f t="shared" si="94"/>
        <v>0</v>
      </c>
      <c r="AD70" s="121">
        <f t="shared" ca="1" si="95"/>
        <v>2</v>
      </c>
      <c r="AE70" s="281">
        <f t="shared" ca="1" si="96"/>
        <v>2</v>
      </c>
      <c r="AF70" s="122">
        <f t="shared" ca="1" si="97"/>
        <v>0</v>
      </c>
      <c r="AG70" s="121">
        <f t="shared" ca="1" si="98"/>
        <v>2</v>
      </c>
      <c r="AH70" s="281">
        <f t="shared" ca="1" si="99"/>
        <v>2</v>
      </c>
      <c r="AI70" s="122">
        <f t="shared" ca="1" si="100"/>
        <v>0</v>
      </c>
      <c r="AJ70" s="121">
        <f t="shared" ca="1" si="101"/>
        <v>1</v>
      </c>
      <c r="AK70" s="281">
        <f t="shared" ca="1" si="102"/>
        <v>3</v>
      </c>
      <c r="AL70" s="122">
        <f t="shared" ca="1" si="103"/>
        <v>0</v>
      </c>
      <c r="AM70" s="121">
        <f t="shared" ca="1" si="104"/>
        <v>3</v>
      </c>
      <c r="AN70" s="281">
        <f t="shared" ca="1" si="105"/>
        <v>1</v>
      </c>
      <c r="AO70" s="122">
        <f t="shared" ca="1" si="106"/>
        <v>0</v>
      </c>
      <c r="AP70" s="281">
        <f t="shared" ca="1" si="107"/>
        <v>1</v>
      </c>
      <c r="AQ70" s="281">
        <f t="shared" ca="1" si="108"/>
        <v>3</v>
      </c>
      <c r="AR70" s="122">
        <f t="shared" ca="1" si="109"/>
        <v>0</v>
      </c>
      <c r="AT70" s="121">
        <f t="shared" ca="1" si="110"/>
        <v>3</v>
      </c>
      <c r="AU70" s="122">
        <f t="shared" ca="1" si="111"/>
        <v>1</v>
      </c>
      <c r="AV70" s="121">
        <f t="shared" ca="1" si="112"/>
        <v>4</v>
      </c>
      <c r="AW70" s="122">
        <f t="shared" ca="1" si="113"/>
        <v>0</v>
      </c>
      <c r="AX70" s="121">
        <f t="shared" ca="1" si="114"/>
        <v>3</v>
      </c>
      <c r="AY70" s="122">
        <f t="shared" ca="1" si="115"/>
        <v>1</v>
      </c>
      <c r="AZ70" s="121">
        <f t="shared" ca="1" si="116"/>
        <v>4</v>
      </c>
      <c r="BA70" s="122">
        <f t="shared" ca="1" si="117"/>
        <v>0</v>
      </c>
      <c r="BB70" s="121">
        <f t="shared" ca="1" si="118"/>
        <v>4</v>
      </c>
      <c r="BC70" s="122">
        <f t="shared" ca="1" si="119"/>
        <v>0</v>
      </c>
    </row>
    <row r="71" spans="2:55" x14ac:dyDescent="0.2">
      <c r="C71" s="110"/>
      <c r="D71" s="282"/>
      <c r="E71" s="111"/>
      <c r="F71" s="124"/>
      <c r="G71" s="282"/>
      <c r="H71" s="111"/>
      <c r="I71" s="124"/>
      <c r="J71" s="282"/>
      <c r="K71" s="111"/>
      <c r="L71" s="124"/>
      <c r="M71" s="282"/>
      <c r="N71" s="111"/>
      <c r="O71" s="282"/>
      <c r="P71" s="282"/>
      <c r="Q71" s="123"/>
      <c r="S71" s="110"/>
      <c r="T71" s="123"/>
      <c r="U71" s="124"/>
      <c r="V71" s="123"/>
      <c r="W71" s="124"/>
      <c r="X71" s="123"/>
      <c r="Y71" s="124"/>
      <c r="Z71" s="123"/>
      <c r="AA71" s="124"/>
      <c r="AB71" s="123"/>
      <c r="AD71" s="110"/>
      <c r="AE71" s="282"/>
      <c r="AF71" s="111"/>
      <c r="AG71" s="124"/>
      <c r="AH71" s="282"/>
      <c r="AI71" s="111"/>
      <c r="AJ71" s="124"/>
      <c r="AK71" s="282"/>
      <c r="AL71" s="111"/>
      <c r="AM71" s="124"/>
      <c r="AN71" s="282"/>
      <c r="AO71" s="111"/>
      <c r="AP71" s="282"/>
      <c r="AQ71" s="282"/>
      <c r="AR71" s="123"/>
      <c r="AT71" s="110"/>
      <c r="AU71" s="123"/>
      <c r="AV71" s="124"/>
      <c r="AW71" s="123"/>
      <c r="AX71" s="124"/>
      <c r="AY71" s="123"/>
      <c r="AZ71" s="124"/>
      <c r="BA71" s="123"/>
      <c r="BB71" s="124"/>
      <c r="BC71" s="123"/>
    </row>
    <row r="72" spans="2:55" x14ac:dyDescent="0.2">
      <c r="C72" s="108">
        <f>SUM(C61:C70)</f>
        <v>14</v>
      </c>
      <c r="D72" s="114">
        <f>SUM(D61:D70)</f>
        <v>25</v>
      </c>
      <c r="E72" s="109">
        <f>SUM(E61:E70)</f>
        <v>1</v>
      </c>
      <c r="F72" s="108">
        <f t="shared" ref="F72:Q72" si="120">SUM(F61:F70)</f>
        <v>21</v>
      </c>
      <c r="G72" s="114">
        <f t="shared" si="120"/>
        <v>19</v>
      </c>
      <c r="H72" s="109">
        <f t="shared" si="120"/>
        <v>0</v>
      </c>
      <c r="I72" s="108">
        <f t="shared" si="120"/>
        <v>21</v>
      </c>
      <c r="J72" s="114">
        <f t="shared" si="120"/>
        <v>19</v>
      </c>
      <c r="K72" s="109">
        <f t="shared" si="120"/>
        <v>0</v>
      </c>
      <c r="L72" s="108">
        <f t="shared" si="120"/>
        <v>20</v>
      </c>
      <c r="M72" s="114">
        <f t="shared" si="120"/>
        <v>18</v>
      </c>
      <c r="N72" s="109">
        <f t="shared" si="120"/>
        <v>2</v>
      </c>
      <c r="O72" s="114">
        <f t="shared" si="120"/>
        <v>20</v>
      </c>
      <c r="P72" s="114">
        <f t="shared" si="120"/>
        <v>19</v>
      </c>
      <c r="Q72" s="109">
        <f t="shared" si="120"/>
        <v>1</v>
      </c>
      <c r="S72" s="108">
        <f>SUM(S61:S70)</f>
        <v>22</v>
      </c>
      <c r="T72" s="109">
        <f t="shared" ref="T72:AB72" si="121">SUM(T61:T70)</f>
        <v>18</v>
      </c>
      <c r="U72" s="108">
        <f t="shared" si="121"/>
        <v>32</v>
      </c>
      <c r="V72" s="109">
        <f t="shared" si="121"/>
        <v>8</v>
      </c>
      <c r="W72" s="108">
        <f t="shared" si="121"/>
        <v>34</v>
      </c>
      <c r="X72" s="109">
        <f t="shared" si="121"/>
        <v>6</v>
      </c>
      <c r="Y72" s="108">
        <f t="shared" si="121"/>
        <v>36</v>
      </c>
      <c r="Z72" s="109">
        <f t="shared" si="121"/>
        <v>4</v>
      </c>
      <c r="AA72" s="108">
        <f t="shared" si="121"/>
        <v>40</v>
      </c>
      <c r="AB72" s="109">
        <f t="shared" si="121"/>
        <v>0</v>
      </c>
      <c r="AD72" s="108">
        <f ca="1">SUM(AD61:AD70)</f>
        <v>20</v>
      </c>
      <c r="AE72" s="114">
        <f ca="1">SUM(AE61:AE70)</f>
        <v>19</v>
      </c>
      <c r="AF72" s="109">
        <f ca="1">SUM(AF61:AF70)</f>
        <v>1</v>
      </c>
      <c r="AG72" s="108">
        <f t="shared" ref="AG72:AR72" ca="1" si="122">SUM(AG61:AG70)</f>
        <v>21</v>
      </c>
      <c r="AH72" s="114">
        <f t="shared" ca="1" si="122"/>
        <v>19</v>
      </c>
      <c r="AI72" s="109">
        <f t="shared" ca="1" si="122"/>
        <v>0</v>
      </c>
      <c r="AJ72" s="108">
        <f t="shared" ca="1" si="122"/>
        <v>19</v>
      </c>
      <c r="AK72" s="114">
        <f t="shared" ca="1" si="122"/>
        <v>21</v>
      </c>
      <c r="AL72" s="109">
        <f t="shared" ca="1" si="122"/>
        <v>0</v>
      </c>
      <c r="AM72" s="108">
        <f t="shared" ca="1" si="122"/>
        <v>23</v>
      </c>
      <c r="AN72" s="114">
        <f t="shared" ca="1" si="122"/>
        <v>17</v>
      </c>
      <c r="AO72" s="109">
        <f t="shared" ca="1" si="122"/>
        <v>0</v>
      </c>
      <c r="AP72" s="114">
        <f t="shared" ca="1" si="122"/>
        <v>23</v>
      </c>
      <c r="AQ72" s="114">
        <f t="shared" ca="1" si="122"/>
        <v>17</v>
      </c>
      <c r="AR72" s="109">
        <f t="shared" ca="1" si="122"/>
        <v>0</v>
      </c>
      <c r="AT72" s="108">
        <f ca="1">SUM(AT61:AT70)</f>
        <v>24</v>
      </c>
      <c r="AU72" s="109">
        <f t="shared" ref="AU72:BC72" ca="1" si="123">SUM(AU61:AU70)</f>
        <v>14</v>
      </c>
      <c r="AV72" s="108">
        <f t="shared" ca="1" si="123"/>
        <v>28</v>
      </c>
      <c r="AW72" s="109">
        <f t="shared" ca="1" si="123"/>
        <v>10</v>
      </c>
      <c r="AX72" s="108">
        <f t="shared" ca="1" si="123"/>
        <v>30</v>
      </c>
      <c r="AY72" s="109">
        <f t="shared" ca="1" si="123"/>
        <v>10</v>
      </c>
      <c r="AZ72" s="108">
        <f t="shared" ca="1" si="123"/>
        <v>35</v>
      </c>
      <c r="BA72" s="109">
        <f t="shared" ca="1" si="123"/>
        <v>3</v>
      </c>
      <c r="BB72" s="108">
        <f t="shared" ca="1" si="123"/>
        <v>37</v>
      </c>
      <c r="BC72" s="109">
        <f t="shared" ca="1" si="123"/>
        <v>3</v>
      </c>
    </row>
    <row r="73" spans="2:55" x14ac:dyDescent="0.2">
      <c r="B73" s="115"/>
      <c r="R73" s="104"/>
      <c r="T73" s="104"/>
      <c r="V73" s="104"/>
      <c r="X73" s="104"/>
      <c r="Z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S73" s="104"/>
      <c r="AU73" s="104"/>
      <c r="AW73" s="104"/>
      <c r="AY73" s="104"/>
      <c r="BA73" s="104"/>
    </row>
    <row r="74" spans="2:55" x14ac:dyDescent="0.2">
      <c r="R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S74" s="104"/>
    </row>
    <row r="75" spans="2:55" x14ac:dyDescent="0.2">
      <c r="R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S75" s="104"/>
    </row>
    <row r="76" spans="2:55" x14ac:dyDescent="0.2">
      <c r="R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S76" s="104"/>
    </row>
    <row r="77" spans="2:55" x14ac:dyDescent="0.2">
      <c r="R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S77" s="104"/>
    </row>
    <row r="78" spans="2:55" x14ac:dyDescent="0.2">
      <c r="C78" s="119">
        <f t="shared" ref="C78:C87" si="124">VALUE(LEFT(Q23,1))</f>
        <v>2</v>
      </c>
      <c r="D78" s="283">
        <f t="shared" ref="D78:D87" si="125">VALUE(MID(Q23,3,1))</f>
        <v>0</v>
      </c>
      <c r="E78" s="120">
        <f t="shared" ref="E78:E87" si="126">VALUE(RIGHT(Q23,1))</f>
        <v>0</v>
      </c>
      <c r="F78" s="119">
        <f t="shared" ref="F78:F87" si="127">VALUE(LEFT(R23,1))</f>
        <v>2</v>
      </c>
      <c r="G78" s="283">
        <f t="shared" ref="G78:G87" si="128">VALUE(MID(R23,3,1))</f>
        <v>0</v>
      </c>
      <c r="H78" s="120">
        <f t="shared" ref="H78:H87" si="129">VALUE(RIGHT(R23,1))</f>
        <v>0</v>
      </c>
      <c r="I78" s="119">
        <f t="shared" ref="I78:I87" si="130">VALUE(LEFT(S23,1))</f>
        <v>3</v>
      </c>
      <c r="J78" s="283">
        <f t="shared" ref="J78:J87" si="131">VALUE(MID(S23,3,1))</f>
        <v>0</v>
      </c>
      <c r="K78" s="120">
        <f t="shared" ref="K78:K87" si="132">VALUE(RIGHT(S23,1))</f>
        <v>0</v>
      </c>
      <c r="L78" s="119">
        <f t="shared" ref="L78:L87" si="133">VALUE(LEFT(T23,1))</f>
        <v>0</v>
      </c>
      <c r="M78" s="283">
        <f t="shared" ref="M78:M87" si="134">VALUE(MID(T23,3,1))</f>
        <v>1</v>
      </c>
      <c r="N78" s="120">
        <f t="shared" ref="N78:N87" si="135">VALUE(RIGHT(T23,1))</f>
        <v>0</v>
      </c>
      <c r="O78" s="119">
        <f t="shared" ref="O78:O87" si="136">VALUE(LEFT(U23,1))</f>
        <v>2</v>
      </c>
      <c r="P78" s="283">
        <f t="shared" ref="P78:P87" si="137">VALUE(MID(U23,3,1))</f>
        <v>0</v>
      </c>
      <c r="Q78" s="120">
        <f t="shared" ref="Q78:Q87" si="138">VALUE(RIGHT(U23,1))</f>
        <v>0</v>
      </c>
      <c r="S78" s="119">
        <f t="shared" ref="S78:S87" si="139">VALUE(LEFT(V23,1))</f>
        <v>2</v>
      </c>
      <c r="T78" s="120">
        <f t="shared" ref="T78:T87" si="140">VALUE(MID(V23,3,1))</f>
        <v>0</v>
      </c>
      <c r="U78" s="119">
        <f t="shared" ref="U78:U87" si="141">VALUE(LEFT(W23,1))</f>
        <v>2</v>
      </c>
      <c r="V78" s="120">
        <f t="shared" ref="V78:V87" si="142">VALUE(MID(W23,3,1))</f>
        <v>0</v>
      </c>
      <c r="W78" s="119">
        <f t="shared" ref="W78:W87" si="143">VALUE(LEFT(X23,1))</f>
        <v>3</v>
      </c>
      <c r="X78" s="120">
        <f t="shared" ref="X78:X87" si="144">VALUE(MID(X23,3,1))</f>
        <v>0</v>
      </c>
      <c r="Y78" s="119">
        <f t="shared" ref="Y78:Y87" si="145">VALUE(LEFT(Y23,1))</f>
        <v>1</v>
      </c>
      <c r="Z78" s="120">
        <f t="shared" ref="Z78:Z87" si="146">VALUE(MID(Y23,3,1))</f>
        <v>0</v>
      </c>
      <c r="AA78" s="119">
        <f t="shared" ref="AA78:AA87" si="147">VALUE(LEFT(Z23,1))</f>
        <v>2</v>
      </c>
      <c r="AB78" s="120">
        <f t="shared" ref="AB78:AB87" si="148">VALUE(MID(Z23,3,1))</f>
        <v>0</v>
      </c>
      <c r="AD78" s="119">
        <f t="shared" ref="AD78:AD87" ca="1" si="149">VALUE(LEFT(AR23,1))</f>
        <v>2</v>
      </c>
      <c r="AE78" s="283">
        <f t="shared" ref="AE78:AE87" ca="1" si="150">VALUE(MID(AR23,3,1))</f>
        <v>0</v>
      </c>
      <c r="AF78" s="120">
        <f t="shared" ref="AF78:AF87" ca="1" si="151">VALUE(RIGHT(AR23,1))</f>
        <v>0</v>
      </c>
      <c r="AG78" s="119">
        <f t="shared" ref="AG78:AG87" ca="1" si="152">VALUE(LEFT(AS23,1))</f>
        <v>1</v>
      </c>
      <c r="AH78" s="283">
        <f t="shared" ref="AH78:AH87" ca="1" si="153">VALUE(MID(AS23,3,1))</f>
        <v>1</v>
      </c>
      <c r="AI78" s="120">
        <f t="shared" ref="AI78:AI87" ca="1" si="154">VALUE(RIGHT(AS23,1))</f>
        <v>0</v>
      </c>
      <c r="AJ78" s="119">
        <f t="shared" ref="AJ78:AJ87" ca="1" si="155">VALUE(LEFT(AT23,1))</f>
        <v>1</v>
      </c>
      <c r="AK78" s="283">
        <f t="shared" ref="AK78:AK87" ca="1" si="156">VALUE(MID(AT23,3,1))</f>
        <v>2</v>
      </c>
      <c r="AL78" s="120">
        <f t="shared" ref="AL78:AL87" ca="1" si="157">VALUE(RIGHT(AT23,1))</f>
        <v>0</v>
      </c>
      <c r="AM78" s="119">
        <f t="shared" ref="AM78:AM87" ca="1" si="158">VALUE(LEFT(AU23,1))</f>
        <v>0</v>
      </c>
      <c r="AN78" s="283">
        <f t="shared" ref="AN78:AN87" ca="1" si="159">VALUE(MID(AU23,3,1))</f>
        <v>1</v>
      </c>
      <c r="AO78" s="120">
        <f t="shared" ref="AO78:AO87" ca="1" si="160">VALUE(RIGHT(AU23,1))</f>
        <v>0</v>
      </c>
      <c r="AP78" s="119">
        <f t="shared" ref="AP78:AP87" ca="1" si="161">VALUE(LEFT(AV23,1))</f>
        <v>2</v>
      </c>
      <c r="AQ78" s="283">
        <f t="shared" ref="AQ78:AQ87" ca="1" si="162">VALUE(MID(AV23,3,1))</f>
        <v>0</v>
      </c>
      <c r="AR78" s="120">
        <f t="shared" ref="AR78:AR87" ca="1" si="163">VALUE(RIGHT(AV23,1))</f>
        <v>0</v>
      </c>
      <c r="AT78" s="119">
        <f t="shared" ref="AT78:AT87" ca="1" si="164">VALUE(LEFT(AW23,1))</f>
        <v>2</v>
      </c>
      <c r="AU78" s="120">
        <f t="shared" ref="AU78:AU87" ca="1" si="165">VALUE(MID(AW23,3,1))</f>
        <v>0</v>
      </c>
      <c r="AV78" s="119">
        <f t="shared" ref="AV78:AV87" ca="1" si="166">VALUE(LEFT(AX23,1))</f>
        <v>1</v>
      </c>
      <c r="AW78" s="120">
        <f t="shared" ref="AW78:AW87" ca="1" si="167">VALUE(MID(AX23,3,1))</f>
        <v>0</v>
      </c>
      <c r="AX78" s="119">
        <f t="shared" ref="AX78:AX87" ca="1" si="168">VALUE(LEFT(AY23,1))</f>
        <v>2</v>
      </c>
      <c r="AY78" s="120">
        <f t="shared" ref="AY78:AY87" ca="1" si="169">VALUE(MID(AY23,3,1))</f>
        <v>1</v>
      </c>
      <c r="AZ78" s="119">
        <f t="shared" ref="AZ78:AZ87" ca="1" si="170">VALUE(LEFT(AZ23,1))</f>
        <v>1</v>
      </c>
      <c r="BA78" s="120">
        <f t="shared" ref="BA78:BA87" ca="1" si="171">VALUE(MID(AZ23,3,1))</f>
        <v>0</v>
      </c>
      <c r="BB78" s="119">
        <f t="shared" ref="BB78:BB87" ca="1" si="172">VALUE(LEFT(BA23,1))</f>
        <v>2</v>
      </c>
      <c r="BC78" s="120">
        <f t="shared" ref="BC78:BC87" ca="1" si="173">VALUE(MID(BA23,3,1))</f>
        <v>0</v>
      </c>
    </row>
    <row r="79" spans="2:55" x14ac:dyDescent="0.2">
      <c r="C79" s="121">
        <f t="shared" si="124"/>
        <v>0</v>
      </c>
      <c r="D79" s="281">
        <f t="shared" si="125"/>
        <v>2</v>
      </c>
      <c r="E79" s="122">
        <f t="shared" si="126"/>
        <v>0</v>
      </c>
      <c r="F79" s="121">
        <f t="shared" si="127"/>
        <v>2</v>
      </c>
      <c r="G79" s="281">
        <f t="shared" si="128"/>
        <v>0</v>
      </c>
      <c r="H79" s="122">
        <f t="shared" si="129"/>
        <v>0</v>
      </c>
      <c r="I79" s="121">
        <f t="shared" si="130"/>
        <v>0</v>
      </c>
      <c r="J79" s="281">
        <f t="shared" si="131"/>
        <v>1</v>
      </c>
      <c r="K79" s="122">
        <f t="shared" si="132"/>
        <v>0</v>
      </c>
      <c r="L79" s="121">
        <f t="shared" si="133"/>
        <v>2</v>
      </c>
      <c r="M79" s="281">
        <f t="shared" si="134"/>
        <v>1</v>
      </c>
      <c r="N79" s="122">
        <f t="shared" si="135"/>
        <v>0</v>
      </c>
      <c r="O79" s="121">
        <f t="shared" si="136"/>
        <v>2</v>
      </c>
      <c r="P79" s="281">
        <f t="shared" si="137"/>
        <v>0</v>
      </c>
      <c r="Q79" s="122">
        <f t="shared" si="138"/>
        <v>0</v>
      </c>
      <c r="S79" s="121">
        <f t="shared" si="139"/>
        <v>1</v>
      </c>
      <c r="T79" s="122">
        <f t="shared" si="140"/>
        <v>1</v>
      </c>
      <c r="U79" s="121">
        <f t="shared" si="141"/>
        <v>2</v>
      </c>
      <c r="V79" s="122">
        <f t="shared" si="142"/>
        <v>0</v>
      </c>
      <c r="W79" s="121">
        <f t="shared" si="143"/>
        <v>1</v>
      </c>
      <c r="X79" s="122">
        <f t="shared" si="144"/>
        <v>0</v>
      </c>
      <c r="Y79" s="121">
        <f t="shared" si="145"/>
        <v>3</v>
      </c>
      <c r="Z79" s="122">
        <f t="shared" si="146"/>
        <v>0</v>
      </c>
      <c r="AA79" s="121">
        <f t="shared" si="147"/>
        <v>2</v>
      </c>
      <c r="AB79" s="122">
        <f t="shared" si="148"/>
        <v>0</v>
      </c>
      <c r="AD79" s="121">
        <f t="shared" ca="1" si="149"/>
        <v>1</v>
      </c>
      <c r="AE79" s="281">
        <f t="shared" ca="1" si="150"/>
        <v>1</v>
      </c>
      <c r="AF79" s="122">
        <f t="shared" ca="1" si="151"/>
        <v>0</v>
      </c>
      <c r="AG79" s="121">
        <f t="shared" ca="1" si="152"/>
        <v>1</v>
      </c>
      <c r="AH79" s="281">
        <f t="shared" ca="1" si="153"/>
        <v>1</v>
      </c>
      <c r="AI79" s="122">
        <f t="shared" ca="1" si="154"/>
        <v>0</v>
      </c>
      <c r="AJ79" s="121">
        <f t="shared" ca="1" si="155"/>
        <v>0</v>
      </c>
      <c r="AK79" s="281">
        <f t="shared" ca="1" si="156"/>
        <v>1</v>
      </c>
      <c r="AL79" s="122">
        <f t="shared" ca="1" si="157"/>
        <v>0</v>
      </c>
      <c r="AM79" s="121">
        <f t="shared" ca="1" si="158"/>
        <v>1</v>
      </c>
      <c r="AN79" s="281">
        <f t="shared" ca="1" si="159"/>
        <v>2</v>
      </c>
      <c r="AO79" s="122">
        <f t="shared" ca="1" si="160"/>
        <v>0</v>
      </c>
      <c r="AP79" s="121">
        <f t="shared" ca="1" si="161"/>
        <v>2</v>
      </c>
      <c r="AQ79" s="281">
        <f t="shared" ca="1" si="162"/>
        <v>0</v>
      </c>
      <c r="AR79" s="122">
        <f t="shared" ca="1" si="163"/>
        <v>0</v>
      </c>
      <c r="AT79" s="121">
        <f t="shared" ca="1" si="164"/>
        <v>1</v>
      </c>
      <c r="AU79" s="122">
        <f t="shared" ca="1" si="165"/>
        <v>1</v>
      </c>
      <c r="AV79" s="121">
        <f t="shared" ca="1" si="166"/>
        <v>1</v>
      </c>
      <c r="AW79" s="122">
        <f t="shared" ca="1" si="167"/>
        <v>1</v>
      </c>
      <c r="AX79" s="121">
        <f t="shared" ca="1" si="168"/>
        <v>0</v>
      </c>
      <c r="AY79" s="122">
        <f t="shared" ca="1" si="169"/>
        <v>1</v>
      </c>
      <c r="AZ79" s="121">
        <f t="shared" ca="1" si="170"/>
        <v>3</v>
      </c>
      <c r="BA79" s="122">
        <f t="shared" ca="1" si="171"/>
        <v>0</v>
      </c>
      <c r="BB79" s="121">
        <f t="shared" ca="1" si="172"/>
        <v>2</v>
      </c>
      <c r="BC79" s="122">
        <f t="shared" ca="1" si="173"/>
        <v>0</v>
      </c>
    </row>
    <row r="80" spans="2:55" x14ac:dyDescent="0.2">
      <c r="C80" s="121">
        <f t="shared" si="124"/>
        <v>1</v>
      </c>
      <c r="D80" s="281">
        <f t="shared" si="125"/>
        <v>0</v>
      </c>
      <c r="E80" s="122">
        <f t="shared" si="126"/>
        <v>0</v>
      </c>
      <c r="F80" s="121">
        <f t="shared" si="127"/>
        <v>0</v>
      </c>
      <c r="G80" s="281">
        <f t="shared" si="128"/>
        <v>1</v>
      </c>
      <c r="H80" s="122">
        <f t="shared" si="129"/>
        <v>0</v>
      </c>
      <c r="I80" s="121">
        <f t="shared" si="130"/>
        <v>0</v>
      </c>
      <c r="J80" s="281">
        <f t="shared" si="131"/>
        <v>3</v>
      </c>
      <c r="K80" s="122">
        <f t="shared" si="132"/>
        <v>0</v>
      </c>
      <c r="L80" s="121">
        <f t="shared" si="133"/>
        <v>1</v>
      </c>
      <c r="M80" s="281">
        <f t="shared" si="134"/>
        <v>1</v>
      </c>
      <c r="N80" s="122">
        <f t="shared" si="135"/>
        <v>0</v>
      </c>
      <c r="O80" s="121">
        <f t="shared" si="136"/>
        <v>1</v>
      </c>
      <c r="P80" s="281">
        <f t="shared" si="137"/>
        <v>1</v>
      </c>
      <c r="Q80" s="122">
        <f t="shared" si="138"/>
        <v>0</v>
      </c>
      <c r="S80" s="121">
        <f t="shared" si="139"/>
        <v>1</v>
      </c>
      <c r="T80" s="122">
        <f t="shared" si="140"/>
        <v>0</v>
      </c>
      <c r="U80" s="121">
        <f t="shared" si="141"/>
        <v>0</v>
      </c>
      <c r="V80" s="122">
        <f t="shared" si="142"/>
        <v>1</v>
      </c>
      <c r="W80" s="121">
        <f t="shared" si="143"/>
        <v>2</v>
      </c>
      <c r="X80" s="122">
        <f t="shared" si="144"/>
        <v>1</v>
      </c>
      <c r="Y80" s="121">
        <f t="shared" si="145"/>
        <v>2</v>
      </c>
      <c r="Z80" s="122">
        <f t="shared" si="146"/>
        <v>0</v>
      </c>
      <c r="AA80" s="121">
        <f t="shared" si="147"/>
        <v>2</v>
      </c>
      <c r="AB80" s="122">
        <f t="shared" si="148"/>
        <v>0</v>
      </c>
      <c r="AD80" s="121">
        <f t="shared" ca="1" si="149"/>
        <v>0</v>
      </c>
      <c r="AE80" s="281">
        <f t="shared" ca="1" si="150"/>
        <v>1</v>
      </c>
      <c r="AF80" s="122">
        <f t="shared" ca="1" si="151"/>
        <v>0</v>
      </c>
      <c r="AG80" s="121">
        <f t="shared" ca="1" si="152"/>
        <v>0</v>
      </c>
      <c r="AH80" s="281">
        <f t="shared" ca="1" si="153"/>
        <v>1</v>
      </c>
      <c r="AI80" s="122">
        <f t="shared" ca="1" si="154"/>
        <v>0</v>
      </c>
      <c r="AJ80" s="121">
        <f t="shared" ca="1" si="155"/>
        <v>0</v>
      </c>
      <c r="AK80" s="281">
        <f t="shared" ca="1" si="156"/>
        <v>3</v>
      </c>
      <c r="AL80" s="122">
        <f t="shared" ca="1" si="157"/>
        <v>0</v>
      </c>
      <c r="AM80" s="121">
        <f t="shared" ca="1" si="158"/>
        <v>1</v>
      </c>
      <c r="AN80" s="281">
        <f t="shared" ca="1" si="159"/>
        <v>1</v>
      </c>
      <c r="AO80" s="122">
        <f t="shared" ca="1" si="160"/>
        <v>0</v>
      </c>
      <c r="AP80" s="121">
        <f t="shared" ca="1" si="161"/>
        <v>1</v>
      </c>
      <c r="AQ80" s="281">
        <f t="shared" ca="1" si="162"/>
        <v>1</v>
      </c>
      <c r="AR80" s="122">
        <f t="shared" ca="1" si="163"/>
        <v>0</v>
      </c>
      <c r="AT80" s="121">
        <f t="shared" ca="1" si="164"/>
        <v>0</v>
      </c>
      <c r="AU80" s="122">
        <f t="shared" ca="1" si="165"/>
        <v>1</v>
      </c>
      <c r="AV80" s="121">
        <f t="shared" ca="1" si="166"/>
        <v>0</v>
      </c>
      <c r="AW80" s="122">
        <f t="shared" ca="1" si="167"/>
        <v>1</v>
      </c>
      <c r="AX80" s="121">
        <f t="shared" ca="1" si="168"/>
        <v>0</v>
      </c>
      <c r="AY80" s="122">
        <f t="shared" ca="1" si="169"/>
        <v>3</v>
      </c>
      <c r="AZ80" s="121">
        <f t="shared" ca="1" si="170"/>
        <v>1</v>
      </c>
      <c r="BA80" s="122">
        <f t="shared" ca="1" si="171"/>
        <v>1</v>
      </c>
      <c r="BB80" s="121">
        <f t="shared" ca="1" si="172"/>
        <v>2</v>
      </c>
      <c r="BC80" s="122">
        <f t="shared" ca="1" si="173"/>
        <v>0</v>
      </c>
    </row>
    <row r="81" spans="2:55" x14ac:dyDescent="0.2">
      <c r="C81" s="121">
        <f t="shared" si="124"/>
        <v>2</v>
      </c>
      <c r="D81" s="281">
        <f t="shared" si="125"/>
        <v>1</v>
      </c>
      <c r="E81" s="122">
        <f t="shared" si="126"/>
        <v>0</v>
      </c>
      <c r="F81" s="121">
        <f t="shared" si="127"/>
        <v>1</v>
      </c>
      <c r="G81" s="281">
        <f t="shared" si="128"/>
        <v>2</v>
      </c>
      <c r="H81" s="122">
        <f t="shared" si="129"/>
        <v>0</v>
      </c>
      <c r="I81" s="121">
        <f t="shared" si="130"/>
        <v>1</v>
      </c>
      <c r="J81" s="281">
        <f t="shared" si="131"/>
        <v>1</v>
      </c>
      <c r="K81" s="122">
        <f t="shared" si="132"/>
        <v>0</v>
      </c>
      <c r="L81" s="121">
        <f t="shared" si="133"/>
        <v>2</v>
      </c>
      <c r="M81" s="281">
        <f t="shared" si="134"/>
        <v>0</v>
      </c>
      <c r="N81" s="122">
        <f t="shared" si="135"/>
        <v>0</v>
      </c>
      <c r="O81" s="121">
        <f t="shared" si="136"/>
        <v>1</v>
      </c>
      <c r="P81" s="281">
        <f t="shared" si="137"/>
        <v>0</v>
      </c>
      <c r="Q81" s="122">
        <f t="shared" si="138"/>
        <v>0</v>
      </c>
      <c r="S81" s="121">
        <f t="shared" si="139"/>
        <v>2</v>
      </c>
      <c r="T81" s="122">
        <f t="shared" si="140"/>
        <v>1</v>
      </c>
      <c r="U81" s="121">
        <f t="shared" si="141"/>
        <v>2</v>
      </c>
      <c r="V81" s="122">
        <f t="shared" si="142"/>
        <v>1</v>
      </c>
      <c r="W81" s="121">
        <f t="shared" si="143"/>
        <v>2</v>
      </c>
      <c r="X81" s="122">
        <f t="shared" si="144"/>
        <v>0</v>
      </c>
      <c r="Y81" s="121">
        <f t="shared" si="145"/>
        <v>2</v>
      </c>
      <c r="Z81" s="122">
        <f t="shared" si="146"/>
        <v>0</v>
      </c>
      <c r="AA81" s="121">
        <f t="shared" si="147"/>
        <v>1</v>
      </c>
      <c r="AB81" s="122">
        <f t="shared" si="148"/>
        <v>0</v>
      </c>
      <c r="AD81" s="121">
        <f t="shared" ca="1" si="149"/>
        <v>2</v>
      </c>
      <c r="AE81" s="281">
        <f t="shared" ca="1" si="150"/>
        <v>1</v>
      </c>
      <c r="AF81" s="122">
        <f t="shared" ca="1" si="151"/>
        <v>0</v>
      </c>
      <c r="AG81" s="121">
        <f t="shared" ca="1" si="152"/>
        <v>1</v>
      </c>
      <c r="AH81" s="281">
        <f t="shared" ca="1" si="153"/>
        <v>2</v>
      </c>
      <c r="AI81" s="122">
        <f t="shared" ca="1" si="154"/>
        <v>0</v>
      </c>
      <c r="AJ81" s="121">
        <f t="shared" ca="1" si="155"/>
        <v>1</v>
      </c>
      <c r="AK81" s="281">
        <f t="shared" ca="1" si="156"/>
        <v>1</v>
      </c>
      <c r="AL81" s="122">
        <f t="shared" ca="1" si="157"/>
        <v>0</v>
      </c>
      <c r="AM81" s="121">
        <f t="shared" ca="1" si="158"/>
        <v>1</v>
      </c>
      <c r="AN81" s="281">
        <f t="shared" ca="1" si="159"/>
        <v>1</v>
      </c>
      <c r="AO81" s="122">
        <f t="shared" ca="1" si="160"/>
        <v>0</v>
      </c>
      <c r="AP81" s="121">
        <f t="shared" ca="1" si="161"/>
        <v>0</v>
      </c>
      <c r="AQ81" s="281">
        <f t="shared" ca="1" si="162"/>
        <v>1</v>
      </c>
      <c r="AR81" s="122">
        <f t="shared" ca="1" si="163"/>
        <v>0</v>
      </c>
      <c r="AT81" s="121">
        <f t="shared" ca="1" si="164"/>
        <v>2</v>
      </c>
      <c r="AU81" s="122">
        <f t="shared" ca="1" si="165"/>
        <v>0</v>
      </c>
      <c r="AV81" s="121">
        <f t="shared" ca="1" si="166"/>
        <v>2</v>
      </c>
      <c r="AW81" s="122">
        <f t="shared" ca="1" si="167"/>
        <v>0</v>
      </c>
      <c r="AX81" s="121">
        <f t="shared" ca="1" si="168"/>
        <v>2</v>
      </c>
      <c r="AY81" s="122">
        <f t="shared" ca="1" si="169"/>
        <v>0</v>
      </c>
      <c r="AZ81" s="121">
        <f t="shared" ca="1" si="170"/>
        <v>2</v>
      </c>
      <c r="BA81" s="122">
        <f t="shared" ca="1" si="171"/>
        <v>0</v>
      </c>
      <c r="BB81" s="121">
        <f t="shared" ca="1" si="172"/>
        <v>1</v>
      </c>
      <c r="BC81" s="122">
        <f t="shared" ca="1" si="173"/>
        <v>0</v>
      </c>
    </row>
    <row r="82" spans="2:55" x14ac:dyDescent="0.2">
      <c r="C82" s="121">
        <f t="shared" si="124"/>
        <v>2</v>
      </c>
      <c r="D82" s="281">
        <f t="shared" si="125"/>
        <v>1</v>
      </c>
      <c r="E82" s="122">
        <f t="shared" si="126"/>
        <v>0</v>
      </c>
      <c r="F82" s="121">
        <f t="shared" si="127"/>
        <v>2</v>
      </c>
      <c r="G82" s="281">
        <f t="shared" si="128"/>
        <v>1</v>
      </c>
      <c r="H82" s="122">
        <f t="shared" si="129"/>
        <v>0</v>
      </c>
      <c r="I82" s="121">
        <f t="shared" si="130"/>
        <v>2</v>
      </c>
      <c r="J82" s="281">
        <f t="shared" si="131"/>
        <v>0</v>
      </c>
      <c r="K82" s="122">
        <f t="shared" si="132"/>
        <v>0</v>
      </c>
      <c r="L82" s="121">
        <f t="shared" si="133"/>
        <v>1</v>
      </c>
      <c r="M82" s="281">
        <f t="shared" si="134"/>
        <v>0</v>
      </c>
      <c r="N82" s="122">
        <f t="shared" si="135"/>
        <v>0</v>
      </c>
      <c r="O82" s="121">
        <f t="shared" si="136"/>
        <v>0</v>
      </c>
      <c r="P82" s="281">
        <f t="shared" si="137"/>
        <v>2</v>
      </c>
      <c r="Q82" s="122">
        <f t="shared" si="138"/>
        <v>0</v>
      </c>
      <c r="S82" s="121">
        <f t="shared" si="139"/>
        <v>2</v>
      </c>
      <c r="T82" s="122">
        <f t="shared" si="140"/>
        <v>1</v>
      </c>
      <c r="U82" s="121">
        <f t="shared" si="141"/>
        <v>3</v>
      </c>
      <c r="V82" s="122">
        <f t="shared" si="142"/>
        <v>0</v>
      </c>
      <c r="W82" s="121">
        <f t="shared" si="143"/>
        <v>2</v>
      </c>
      <c r="X82" s="122">
        <f t="shared" si="144"/>
        <v>0</v>
      </c>
      <c r="Y82" s="121">
        <f t="shared" si="145"/>
        <v>1</v>
      </c>
      <c r="Z82" s="122">
        <f t="shared" si="146"/>
        <v>0</v>
      </c>
      <c r="AA82" s="121">
        <f t="shared" si="147"/>
        <v>2</v>
      </c>
      <c r="AB82" s="122">
        <f t="shared" si="148"/>
        <v>0</v>
      </c>
      <c r="AD82" s="121">
        <f t="shared" ca="1" si="149"/>
        <v>2</v>
      </c>
      <c r="AE82" s="281">
        <f t="shared" ca="1" si="150"/>
        <v>1</v>
      </c>
      <c r="AF82" s="122">
        <f t="shared" ca="1" si="151"/>
        <v>0</v>
      </c>
      <c r="AG82" s="121">
        <f t="shared" ca="1" si="152"/>
        <v>3</v>
      </c>
      <c r="AH82" s="281">
        <f t="shared" ca="1" si="153"/>
        <v>0</v>
      </c>
      <c r="AI82" s="122">
        <f t="shared" ca="1" si="154"/>
        <v>0</v>
      </c>
      <c r="AJ82" s="121">
        <f t="shared" ca="1" si="155"/>
        <v>2</v>
      </c>
      <c r="AK82" s="281">
        <f t="shared" ca="1" si="156"/>
        <v>0</v>
      </c>
      <c r="AL82" s="122">
        <f t="shared" ca="1" si="157"/>
        <v>0</v>
      </c>
      <c r="AM82" s="121">
        <f t="shared" ca="1" si="158"/>
        <v>1</v>
      </c>
      <c r="AN82" s="281">
        <f t="shared" ca="1" si="159"/>
        <v>0</v>
      </c>
      <c r="AO82" s="122">
        <f t="shared" ca="1" si="160"/>
        <v>0</v>
      </c>
      <c r="AP82" s="121">
        <f t="shared" ca="1" si="161"/>
        <v>1</v>
      </c>
      <c r="AQ82" s="281">
        <f t="shared" ca="1" si="162"/>
        <v>1</v>
      </c>
      <c r="AR82" s="122">
        <f t="shared" ca="1" si="163"/>
        <v>0</v>
      </c>
      <c r="AT82" s="121">
        <f t="shared" ca="1" si="164"/>
        <v>2</v>
      </c>
      <c r="AU82" s="122">
        <f t="shared" ca="1" si="165"/>
        <v>1</v>
      </c>
      <c r="AV82" s="121">
        <f t="shared" ca="1" si="166"/>
        <v>3</v>
      </c>
      <c r="AW82" s="122">
        <f t="shared" ca="1" si="167"/>
        <v>0</v>
      </c>
      <c r="AX82" s="121">
        <f t="shared" ca="1" si="168"/>
        <v>2</v>
      </c>
      <c r="AY82" s="122">
        <f t="shared" ca="1" si="169"/>
        <v>0</v>
      </c>
      <c r="AZ82" s="121">
        <f t="shared" ca="1" si="170"/>
        <v>1</v>
      </c>
      <c r="BA82" s="122">
        <f t="shared" ca="1" si="171"/>
        <v>0</v>
      </c>
      <c r="BB82" s="121">
        <f t="shared" ca="1" si="172"/>
        <v>1</v>
      </c>
      <c r="BC82" s="122">
        <f t="shared" ca="1" si="173"/>
        <v>1</v>
      </c>
    </row>
    <row r="83" spans="2:55" x14ac:dyDescent="0.2">
      <c r="C83" s="121">
        <f t="shared" si="124"/>
        <v>1</v>
      </c>
      <c r="D83" s="281">
        <f t="shared" si="125"/>
        <v>2</v>
      </c>
      <c r="E83" s="122">
        <f t="shared" si="126"/>
        <v>0</v>
      </c>
      <c r="F83" s="121">
        <f t="shared" si="127"/>
        <v>3</v>
      </c>
      <c r="G83" s="281">
        <f t="shared" si="128"/>
        <v>0</v>
      </c>
      <c r="H83" s="122">
        <f t="shared" si="129"/>
        <v>0</v>
      </c>
      <c r="I83" s="121">
        <f t="shared" si="130"/>
        <v>1</v>
      </c>
      <c r="J83" s="281">
        <f t="shared" si="131"/>
        <v>2</v>
      </c>
      <c r="K83" s="122">
        <f t="shared" si="132"/>
        <v>0</v>
      </c>
      <c r="L83" s="121">
        <f t="shared" si="133"/>
        <v>0</v>
      </c>
      <c r="M83" s="281">
        <f t="shared" si="134"/>
        <v>0</v>
      </c>
      <c r="N83" s="122">
        <f t="shared" si="135"/>
        <v>0</v>
      </c>
      <c r="O83" s="121">
        <f t="shared" si="136"/>
        <v>1</v>
      </c>
      <c r="P83" s="281">
        <f t="shared" si="137"/>
        <v>1</v>
      </c>
      <c r="Q83" s="122">
        <f t="shared" si="138"/>
        <v>0</v>
      </c>
      <c r="S83" s="121">
        <f t="shared" si="139"/>
        <v>1</v>
      </c>
      <c r="T83" s="122">
        <f t="shared" si="140"/>
        <v>2</v>
      </c>
      <c r="U83" s="121">
        <f t="shared" si="141"/>
        <v>3</v>
      </c>
      <c r="V83" s="122">
        <f t="shared" si="142"/>
        <v>0</v>
      </c>
      <c r="W83" s="121">
        <f t="shared" si="143"/>
        <v>2</v>
      </c>
      <c r="X83" s="122">
        <f t="shared" si="144"/>
        <v>1</v>
      </c>
      <c r="Y83" s="121">
        <f t="shared" si="145"/>
        <v>0</v>
      </c>
      <c r="Z83" s="122">
        <f t="shared" si="146"/>
        <v>0</v>
      </c>
      <c r="AA83" s="121">
        <f t="shared" si="147"/>
        <v>2</v>
      </c>
      <c r="AB83" s="122">
        <f t="shared" si="148"/>
        <v>0</v>
      </c>
      <c r="AD83" s="121">
        <f t="shared" ca="1" si="149"/>
        <v>1</v>
      </c>
      <c r="AE83" s="281">
        <f t="shared" ca="1" si="150"/>
        <v>2</v>
      </c>
      <c r="AF83" s="122">
        <f t="shared" ca="1" si="151"/>
        <v>0</v>
      </c>
      <c r="AG83" s="121">
        <f t="shared" ca="1" si="152"/>
        <v>2</v>
      </c>
      <c r="AH83" s="281">
        <f t="shared" ca="1" si="153"/>
        <v>1</v>
      </c>
      <c r="AI83" s="122">
        <f t="shared" ca="1" si="154"/>
        <v>0</v>
      </c>
      <c r="AJ83" s="121">
        <f t="shared" ca="1" si="155"/>
        <v>1</v>
      </c>
      <c r="AK83" s="281">
        <f t="shared" ca="1" si="156"/>
        <v>2</v>
      </c>
      <c r="AL83" s="122">
        <f t="shared" ca="1" si="157"/>
        <v>0</v>
      </c>
      <c r="AM83" s="121">
        <f t="shared" ca="1" si="158"/>
        <v>0</v>
      </c>
      <c r="AN83" s="281">
        <f t="shared" ca="1" si="159"/>
        <v>0</v>
      </c>
      <c r="AO83" s="122">
        <f t="shared" ca="1" si="160"/>
        <v>0</v>
      </c>
      <c r="AP83" s="121">
        <f t="shared" ca="1" si="161"/>
        <v>1</v>
      </c>
      <c r="AQ83" s="281">
        <f t="shared" ca="1" si="162"/>
        <v>1</v>
      </c>
      <c r="AR83" s="122">
        <f t="shared" ca="1" si="163"/>
        <v>0</v>
      </c>
      <c r="AT83" s="121">
        <f t="shared" ca="1" si="164"/>
        <v>1</v>
      </c>
      <c r="AU83" s="122">
        <f t="shared" ca="1" si="165"/>
        <v>1</v>
      </c>
      <c r="AV83" s="121">
        <f t="shared" ca="1" si="166"/>
        <v>3</v>
      </c>
      <c r="AW83" s="122">
        <f t="shared" ca="1" si="167"/>
        <v>0</v>
      </c>
      <c r="AX83" s="121">
        <f t="shared" ca="1" si="168"/>
        <v>1</v>
      </c>
      <c r="AY83" s="122">
        <f t="shared" ca="1" si="169"/>
        <v>2</v>
      </c>
      <c r="AZ83" s="121">
        <f t="shared" ca="1" si="170"/>
        <v>0</v>
      </c>
      <c r="BA83" s="122">
        <f t="shared" ca="1" si="171"/>
        <v>0</v>
      </c>
      <c r="BB83" s="121">
        <f t="shared" ca="1" si="172"/>
        <v>2</v>
      </c>
      <c r="BC83" s="122">
        <f t="shared" ca="1" si="173"/>
        <v>0</v>
      </c>
    </row>
    <row r="84" spans="2:55" x14ac:dyDescent="0.2">
      <c r="C84" s="121">
        <f t="shared" si="124"/>
        <v>0</v>
      </c>
      <c r="D84" s="281">
        <f t="shared" si="125"/>
        <v>2</v>
      </c>
      <c r="E84" s="122">
        <f t="shared" si="126"/>
        <v>1</v>
      </c>
      <c r="F84" s="121">
        <f t="shared" si="127"/>
        <v>1</v>
      </c>
      <c r="G84" s="281">
        <f t="shared" si="128"/>
        <v>2</v>
      </c>
      <c r="H84" s="122">
        <f t="shared" si="129"/>
        <v>0</v>
      </c>
      <c r="I84" s="121">
        <f t="shared" si="130"/>
        <v>1</v>
      </c>
      <c r="J84" s="281">
        <f t="shared" si="131"/>
        <v>0</v>
      </c>
      <c r="K84" s="122">
        <f t="shared" si="132"/>
        <v>0</v>
      </c>
      <c r="L84" s="121">
        <f t="shared" si="133"/>
        <v>3</v>
      </c>
      <c r="M84" s="281">
        <f t="shared" si="134"/>
        <v>0</v>
      </c>
      <c r="N84" s="122">
        <f t="shared" si="135"/>
        <v>0</v>
      </c>
      <c r="O84" s="121">
        <f t="shared" si="136"/>
        <v>0</v>
      </c>
      <c r="P84" s="281">
        <f t="shared" si="137"/>
        <v>1</v>
      </c>
      <c r="Q84" s="122">
        <f t="shared" si="138"/>
        <v>0</v>
      </c>
      <c r="S84" s="121">
        <f t="shared" si="139"/>
        <v>1</v>
      </c>
      <c r="T84" s="122">
        <f t="shared" si="140"/>
        <v>2</v>
      </c>
      <c r="U84" s="121">
        <f t="shared" si="141"/>
        <v>3</v>
      </c>
      <c r="V84" s="122">
        <f t="shared" si="142"/>
        <v>0</v>
      </c>
      <c r="W84" s="121">
        <f t="shared" si="143"/>
        <v>1</v>
      </c>
      <c r="X84" s="122">
        <f t="shared" si="144"/>
        <v>0</v>
      </c>
      <c r="Y84" s="121">
        <f t="shared" si="145"/>
        <v>3</v>
      </c>
      <c r="Z84" s="122">
        <f t="shared" si="146"/>
        <v>0</v>
      </c>
      <c r="AA84" s="121">
        <f t="shared" si="147"/>
        <v>1</v>
      </c>
      <c r="AB84" s="122">
        <f t="shared" si="148"/>
        <v>0</v>
      </c>
      <c r="AD84" s="121">
        <f t="shared" ca="1" si="149"/>
        <v>0</v>
      </c>
      <c r="AE84" s="281">
        <f t="shared" ca="1" si="150"/>
        <v>3</v>
      </c>
      <c r="AF84" s="122">
        <f t="shared" ca="1" si="151"/>
        <v>0</v>
      </c>
      <c r="AG84" s="121">
        <f t="shared" ca="1" si="152"/>
        <v>2</v>
      </c>
      <c r="AH84" s="281">
        <f t="shared" ca="1" si="153"/>
        <v>1</v>
      </c>
      <c r="AI84" s="122">
        <f t="shared" ca="1" si="154"/>
        <v>0</v>
      </c>
      <c r="AJ84" s="121">
        <f t="shared" ca="1" si="155"/>
        <v>1</v>
      </c>
      <c r="AK84" s="281">
        <f t="shared" ca="1" si="156"/>
        <v>0</v>
      </c>
      <c r="AL84" s="122">
        <f t="shared" ca="1" si="157"/>
        <v>0</v>
      </c>
      <c r="AM84" s="121">
        <f t="shared" ca="1" si="158"/>
        <v>2</v>
      </c>
      <c r="AN84" s="281">
        <f t="shared" ca="1" si="159"/>
        <v>1</v>
      </c>
      <c r="AO84" s="122">
        <f t="shared" ca="1" si="160"/>
        <v>0</v>
      </c>
      <c r="AP84" s="121">
        <f t="shared" ca="1" si="161"/>
        <v>0</v>
      </c>
      <c r="AQ84" s="281">
        <f t="shared" ca="1" si="162"/>
        <v>1</v>
      </c>
      <c r="AR84" s="122">
        <f t="shared" ca="1" si="163"/>
        <v>0</v>
      </c>
      <c r="AT84" s="121">
        <f t="shared" ca="1" si="164"/>
        <v>0</v>
      </c>
      <c r="AU84" s="122">
        <f t="shared" ca="1" si="165"/>
        <v>3</v>
      </c>
      <c r="AV84" s="121">
        <f t="shared" ca="1" si="166"/>
        <v>3</v>
      </c>
      <c r="AW84" s="122">
        <f t="shared" ca="1" si="167"/>
        <v>0</v>
      </c>
      <c r="AX84" s="121">
        <f t="shared" ca="1" si="168"/>
        <v>1</v>
      </c>
      <c r="AY84" s="122">
        <f t="shared" ca="1" si="169"/>
        <v>0</v>
      </c>
      <c r="AZ84" s="121">
        <f t="shared" ca="1" si="170"/>
        <v>3</v>
      </c>
      <c r="BA84" s="122">
        <f t="shared" ca="1" si="171"/>
        <v>0</v>
      </c>
      <c r="BB84" s="121">
        <f t="shared" ca="1" si="172"/>
        <v>1</v>
      </c>
      <c r="BC84" s="122">
        <f t="shared" ca="1" si="173"/>
        <v>0</v>
      </c>
    </row>
    <row r="85" spans="2:55" x14ac:dyDescent="0.2">
      <c r="C85" s="121">
        <f t="shared" si="124"/>
        <v>1</v>
      </c>
      <c r="D85" s="281">
        <f t="shared" si="125"/>
        <v>1</v>
      </c>
      <c r="E85" s="122">
        <f t="shared" si="126"/>
        <v>0</v>
      </c>
      <c r="F85" s="121">
        <f t="shared" si="127"/>
        <v>1</v>
      </c>
      <c r="G85" s="281">
        <f t="shared" si="128"/>
        <v>1</v>
      </c>
      <c r="H85" s="122">
        <f t="shared" si="129"/>
        <v>0</v>
      </c>
      <c r="I85" s="121">
        <f t="shared" si="130"/>
        <v>0</v>
      </c>
      <c r="J85" s="281">
        <f t="shared" si="131"/>
        <v>3</v>
      </c>
      <c r="K85" s="122">
        <f t="shared" si="132"/>
        <v>0</v>
      </c>
      <c r="L85" s="121">
        <f t="shared" si="133"/>
        <v>0</v>
      </c>
      <c r="M85" s="281">
        <f t="shared" si="134"/>
        <v>1</v>
      </c>
      <c r="N85" s="122">
        <f t="shared" si="135"/>
        <v>0</v>
      </c>
      <c r="O85" s="121">
        <f t="shared" si="136"/>
        <v>1</v>
      </c>
      <c r="P85" s="281">
        <f t="shared" si="137"/>
        <v>1</v>
      </c>
      <c r="Q85" s="122">
        <f t="shared" si="138"/>
        <v>0</v>
      </c>
      <c r="S85" s="121">
        <f t="shared" si="139"/>
        <v>2</v>
      </c>
      <c r="T85" s="122">
        <f t="shared" si="140"/>
        <v>0</v>
      </c>
      <c r="U85" s="121">
        <f t="shared" si="141"/>
        <v>2</v>
      </c>
      <c r="V85" s="122">
        <f t="shared" si="142"/>
        <v>0</v>
      </c>
      <c r="W85" s="121">
        <f t="shared" si="143"/>
        <v>1</v>
      </c>
      <c r="X85" s="122">
        <f t="shared" si="144"/>
        <v>2</v>
      </c>
      <c r="Y85" s="121">
        <f t="shared" si="145"/>
        <v>1</v>
      </c>
      <c r="Z85" s="122">
        <f t="shared" si="146"/>
        <v>0</v>
      </c>
      <c r="AA85" s="121">
        <f t="shared" si="147"/>
        <v>2</v>
      </c>
      <c r="AB85" s="122">
        <f t="shared" si="148"/>
        <v>0</v>
      </c>
      <c r="AD85" s="121">
        <f t="shared" ca="1" si="149"/>
        <v>1</v>
      </c>
      <c r="AE85" s="281">
        <f t="shared" ca="1" si="150"/>
        <v>1</v>
      </c>
      <c r="AF85" s="122">
        <f t="shared" ca="1" si="151"/>
        <v>0</v>
      </c>
      <c r="AG85" s="121">
        <f t="shared" ca="1" si="152"/>
        <v>2</v>
      </c>
      <c r="AH85" s="281">
        <f t="shared" ca="1" si="153"/>
        <v>0</v>
      </c>
      <c r="AI85" s="122">
        <f t="shared" ca="1" si="154"/>
        <v>0</v>
      </c>
      <c r="AJ85" s="121">
        <f t="shared" ca="1" si="155"/>
        <v>0</v>
      </c>
      <c r="AK85" s="281">
        <f t="shared" ca="1" si="156"/>
        <v>3</v>
      </c>
      <c r="AL85" s="122">
        <f t="shared" ca="1" si="157"/>
        <v>0</v>
      </c>
      <c r="AM85" s="121">
        <f t="shared" ca="1" si="158"/>
        <v>1</v>
      </c>
      <c r="AN85" s="281">
        <f t="shared" ca="1" si="159"/>
        <v>0</v>
      </c>
      <c r="AO85" s="122">
        <f t="shared" ca="1" si="160"/>
        <v>0</v>
      </c>
      <c r="AP85" s="121">
        <f t="shared" ca="1" si="161"/>
        <v>1</v>
      </c>
      <c r="AQ85" s="281">
        <f t="shared" ca="1" si="162"/>
        <v>1</v>
      </c>
      <c r="AR85" s="122">
        <f t="shared" ca="1" si="163"/>
        <v>0</v>
      </c>
      <c r="AT85" s="121">
        <f t="shared" ca="1" si="164"/>
        <v>1</v>
      </c>
      <c r="AU85" s="122">
        <f t="shared" ca="1" si="165"/>
        <v>1</v>
      </c>
      <c r="AV85" s="121">
        <f t="shared" ca="1" si="166"/>
        <v>2</v>
      </c>
      <c r="AW85" s="122">
        <f t="shared" ca="1" si="167"/>
        <v>0</v>
      </c>
      <c r="AX85" s="121">
        <f t="shared" ca="1" si="168"/>
        <v>2</v>
      </c>
      <c r="AY85" s="122">
        <f t="shared" ca="1" si="169"/>
        <v>1</v>
      </c>
      <c r="AZ85" s="121">
        <f t="shared" ca="1" si="170"/>
        <v>1</v>
      </c>
      <c r="BA85" s="122">
        <f t="shared" ca="1" si="171"/>
        <v>0</v>
      </c>
      <c r="BB85" s="121">
        <f t="shared" ca="1" si="172"/>
        <v>2</v>
      </c>
      <c r="BC85" s="122">
        <f t="shared" ca="1" si="173"/>
        <v>0</v>
      </c>
    </row>
    <row r="86" spans="2:55" x14ac:dyDescent="0.2">
      <c r="C86" s="121">
        <f t="shared" si="124"/>
        <v>1</v>
      </c>
      <c r="D86" s="281">
        <f t="shared" si="125"/>
        <v>2</v>
      </c>
      <c r="E86" s="122">
        <f t="shared" si="126"/>
        <v>0</v>
      </c>
      <c r="F86" s="121">
        <f t="shared" si="127"/>
        <v>2</v>
      </c>
      <c r="G86" s="281">
        <f t="shared" si="128"/>
        <v>1</v>
      </c>
      <c r="H86" s="122">
        <f t="shared" si="129"/>
        <v>0</v>
      </c>
      <c r="I86" s="121">
        <f t="shared" si="130"/>
        <v>1</v>
      </c>
      <c r="J86" s="281">
        <f t="shared" si="131"/>
        <v>1</v>
      </c>
      <c r="K86" s="122">
        <f t="shared" si="132"/>
        <v>0</v>
      </c>
      <c r="L86" s="121">
        <f t="shared" si="133"/>
        <v>0</v>
      </c>
      <c r="M86" s="281">
        <f t="shared" si="134"/>
        <v>0</v>
      </c>
      <c r="N86" s="122">
        <f t="shared" si="135"/>
        <v>0</v>
      </c>
      <c r="O86" s="121">
        <f t="shared" si="136"/>
        <v>1</v>
      </c>
      <c r="P86" s="281">
        <f t="shared" si="137"/>
        <v>1</v>
      </c>
      <c r="Q86" s="122">
        <f t="shared" si="138"/>
        <v>1</v>
      </c>
      <c r="S86" s="121">
        <f t="shared" si="139"/>
        <v>1</v>
      </c>
      <c r="T86" s="122">
        <f t="shared" si="140"/>
        <v>2</v>
      </c>
      <c r="U86" s="121">
        <f t="shared" si="141"/>
        <v>3</v>
      </c>
      <c r="V86" s="122">
        <f t="shared" si="142"/>
        <v>0</v>
      </c>
      <c r="W86" s="121">
        <f t="shared" si="143"/>
        <v>2</v>
      </c>
      <c r="X86" s="122">
        <f t="shared" si="144"/>
        <v>0</v>
      </c>
      <c r="Y86" s="121">
        <f t="shared" si="145"/>
        <v>0</v>
      </c>
      <c r="Z86" s="122">
        <f t="shared" si="146"/>
        <v>0</v>
      </c>
      <c r="AA86" s="121">
        <f t="shared" si="147"/>
        <v>3</v>
      </c>
      <c r="AB86" s="122">
        <f t="shared" si="148"/>
        <v>0</v>
      </c>
      <c r="AD86" s="121">
        <f t="shared" ca="1" si="149"/>
        <v>1</v>
      </c>
      <c r="AE86" s="281">
        <f t="shared" ca="1" si="150"/>
        <v>2</v>
      </c>
      <c r="AF86" s="122">
        <f t="shared" ca="1" si="151"/>
        <v>0</v>
      </c>
      <c r="AG86" s="121">
        <f t="shared" ca="1" si="152"/>
        <v>2</v>
      </c>
      <c r="AH86" s="281">
        <f t="shared" ca="1" si="153"/>
        <v>1</v>
      </c>
      <c r="AI86" s="122">
        <f t="shared" ca="1" si="154"/>
        <v>0</v>
      </c>
      <c r="AJ86" s="121">
        <f t="shared" ca="1" si="155"/>
        <v>1</v>
      </c>
      <c r="AK86" s="281">
        <f t="shared" ca="1" si="156"/>
        <v>1</v>
      </c>
      <c r="AL86" s="122">
        <f t="shared" ca="1" si="157"/>
        <v>0</v>
      </c>
      <c r="AM86" s="121">
        <f t="shared" ca="1" si="158"/>
        <v>0</v>
      </c>
      <c r="AN86" s="281">
        <f t="shared" ca="1" si="159"/>
        <v>0</v>
      </c>
      <c r="AO86" s="122">
        <f t="shared" ca="1" si="160"/>
        <v>0</v>
      </c>
      <c r="AP86" s="121">
        <f t="shared" ca="1" si="161"/>
        <v>2</v>
      </c>
      <c r="AQ86" s="281">
        <f t="shared" ca="1" si="162"/>
        <v>1</v>
      </c>
      <c r="AR86" s="122">
        <f t="shared" ca="1" si="163"/>
        <v>0</v>
      </c>
      <c r="AT86" s="121">
        <f t="shared" ca="1" si="164"/>
        <v>2</v>
      </c>
      <c r="AU86" s="122">
        <f t="shared" ca="1" si="165"/>
        <v>1</v>
      </c>
      <c r="AV86" s="121">
        <f t="shared" ca="1" si="166"/>
        <v>2</v>
      </c>
      <c r="AW86" s="122">
        <f t="shared" ca="1" si="167"/>
        <v>1</v>
      </c>
      <c r="AX86" s="121">
        <f t="shared" ca="1" si="168"/>
        <v>2</v>
      </c>
      <c r="AY86" s="122">
        <f t="shared" ca="1" si="169"/>
        <v>0</v>
      </c>
      <c r="AZ86" s="121">
        <f t="shared" ca="1" si="170"/>
        <v>0</v>
      </c>
      <c r="BA86" s="122">
        <f t="shared" ca="1" si="171"/>
        <v>0</v>
      </c>
      <c r="BB86" s="121">
        <f t="shared" ca="1" si="172"/>
        <v>3</v>
      </c>
      <c r="BC86" s="122">
        <f t="shared" ca="1" si="173"/>
        <v>0</v>
      </c>
    </row>
    <row r="87" spans="2:55" x14ac:dyDescent="0.2">
      <c r="C87" s="121">
        <f t="shared" si="124"/>
        <v>1</v>
      </c>
      <c r="D87" s="281">
        <f t="shared" si="125"/>
        <v>3</v>
      </c>
      <c r="E87" s="122">
        <f t="shared" si="126"/>
        <v>0</v>
      </c>
      <c r="F87" s="121">
        <f t="shared" si="127"/>
        <v>3</v>
      </c>
      <c r="G87" s="281">
        <f t="shared" si="128"/>
        <v>1</v>
      </c>
      <c r="H87" s="122">
        <f t="shared" si="129"/>
        <v>0</v>
      </c>
      <c r="I87" s="121">
        <f t="shared" si="130"/>
        <v>0</v>
      </c>
      <c r="J87" s="281">
        <f t="shared" si="131"/>
        <v>1</v>
      </c>
      <c r="K87" s="122">
        <f t="shared" si="132"/>
        <v>0</v>
      </c>
      <c r="L87" s="121">
        <f t="shared" si="133"/>
        <v>1</v>
      </c>
      <c r="M87" s="281">
        <f t="shared" si="134"/>
        <v>0</v>
      </c>
      <c r="N87" s="122">
        <f t="shared" si="135"/>
        <v>0</v>
      </c>
      <c r="O87" s="121">
        <f t="shared" si="136"/>
        <v>0</v>
      </c>
      <c r="P87" s="281">
        <f t="shared" si="137"/>
        <v>2</v>
      </c>
      <c r="Q87" s="122">
        <f t="shared" si="138"/>
        <v>0</v>
      </c>
      <c r="S87" s="121">
        <f t="shared" si="139"/>
        <v>3</v>
      </c>
      <c r="T87" s="122">
        <f t="shared" si="140"/>
        <v>1</v>
      </c>
      <c r="U87" s="121">
        <f t="shared" si="141"/>
        <v>4</v>
      </c>
      <c r="V87" s="122">
        <f t="shared" si="142"/>
        <v>0</v>
      </c>
      <c r="W87" s="121">
        <f t="shared" si="143"/>
        <v>1</v>
      </c>
      <c r="X87" s="122">
        <f t="shared" si="144"/>
        <v>0</v>
      </c>
      <c r="Y87" s="121">
        <f t="shared" si="145"/>
        <v>1</v>
      </c>
      <c r="Z87" s="122">
        <f t="shared" si="146"/>
        <v>0</v>
      </c>
      <c r="AA87" s="121">
        <f t="shared" si="147"/>
        <v>2</v>
      </c>
      <c r="AB87" s="122">
        <f t="shared" si="148"/>
        <v>0</v>
      </c>
      <c r="AD87" s="121">
        <f t="shared" ca="1" si="149"/>
        <v>2</v>
      </c>
      <c r="AE87" s="281">
        <f t="shared" ca="1" si="150"/>
        <v>2</v>
      </c>
      <c r="AF87" s="122">
        <f t="shared" ca="1" si="151"/>
        <v>0</v>
      </c>
      <c r="AG87" s="121">
        <f t="shared" ca="1" si="152"/>
        <v>2</v>
      </c>
      <c r="AH87" s="281">
        <f t="shared" ca="1" si="153"/>
        <v>2</v>
      </c>
      <c r="AI87" s="122">
        <f t="shared" ca="1" si="154"/>
        <v>0</v>
      </c>
      <c r="AJ87" s="121">
        <f t="shared" ca="1" si="155"/>
        <v>0</v>
      </c>
      <c r="AK87" s="281">
        <f t="shared" ca="1" si="156"/>
        <v>1</v>
      </c>
      <c r="AL87" s="122">
        <f t="shared" ca="1" si="157"/>
        <v>0</v>
      </c>
      <c r="AM87" s="121">
        <f t="shared" ca="1" si="158"/>
        <v>1</v>
      </c>
      <c r="AN87" s="281">
        <f t="shared" ca="1" si="159"/>
        <v>0</v>
      </c>
      <c r="AO87" s="122">
        <f t="shared" ca="1" si="160"/>
        <v>0</v>
      </c>
      <c r="AP87" s="121">
        <f t="shared" ca="1" si="161"/>
        <v>0</v>
      </c>
      <c r="AQ87" s="281">
        <f t="shared" ca="1" si="162"/>
        <v>2</v>
      </c>
      <c r="AR87" s="122">
        <f t="shared" ca="1" si="163"/>
        <v>0</v>
      </c>
      <c r="AT87" s="121">
        <f t="shared" ca="1" si="164"/>
        <v>3</v>
      </c>
      <c r="AU87" s="122">
        <f t="shared" ca="1" si="165"/>
        <v>1</v>
      </c>
      <c r="AV87" s="121">
        <f t="shared" ca="1" si="166"/>
        <v>4</v>
      </c>
      <c r="AW87" s="122">
        <f t="shared" ca="1" si="167"/>
        <v>0</v>
      </c>
      <c r="AX87" s="121">
        <f t="shared" ca="1" si="168"/>
        <v>1</v>
      </c>
      <c r="AY87" s="122">
        <f t="shared" ca="1" si="169"/>
        <v>0</v>
      </c>
      <c r="AZ87" s="121">
        <f t="shared" ca="1" si="170"/>
        <v>1</v>
      </c>
      <c r="BA87" s="122">
        <f t="shared" ca="1" si="171"/>
        <v>0</v>
      </c>
      <c r="BB87" s="121">
        <f t="shared" ca="1" si="172"/>
        <v>2</v>
      </c>
      <c r="BC87" s="122">
        <f t="shared" ca="1" si="173"/>
        <v>0</v>
      </c>
    </row>
    <row r="88" spans="2:55" x14ac:dyDescent="0.2">
      <c r="C88" s="110"/>
      <c r="D88" s="113"/>
      <c r="E88" s="123"/>
      <c r="F88" s="124"/>
      <c r="G88" s="113"/>
      <c r="H88" s="123"/>
      <c r="I88" s="124"/>
      <c r="J88" s="113"/>
      <c r="K88" s="123"/>
      <c r="L88" s="124"/>
      <c r="M88" s="113"/>
      <c r="N88" s="123"/>
      <c r="O88" s="124"/>
      <c r="P88" s="113"/>
      <c r="Q88" s="123"/>
      <c r="S88" s="110"/>
      <c r="T88" s="123"/>
      <c r="U88" s="124"/>
      <c r="V88" s="123"/>
      <c r="W88" s="124"/>
      <c r="X88" s="123"/>
      <c r="Y88" s="124"/>
      <c r="Z88" s="123"/>
      <c r="AA88" s="124"/>
      <c r="AB88" s="123"/>
      <c r="AD88" s="110"/>
      <c r="AE88" s="113"/>
      <c r="AF88" s="123"/>
      <c r="AG88" s="124"/>
      <c r="AH88" s="113"/>
      <c r="AI88" s="123"/>
      <c r="AJ88" s="124"/>
      <c r="AK88" s="113"/>
      <c r="AL88" s="123"/>
      <c r="AM88" s="124"/>
      <c r="AN88" s="113"/>
      <c r="AO88" s="123"/>
      <c r="AP88" s="124"/>
      <c r="AQ88" s="113"/>
      <c r="AR88" s="123"/>
      <c r="AT88" s="110"/>
      <c r="AU88" s="123"/>
      <c r="AV88" s="124"/>
      <c r="AW88" s="123"/>
      <c r="AX88" s="124"/>
      <c r="AY88" s="123"/>
      <c r="AZ88" s="124"/>
      <c r="BA88" s="123"/>
      <c r="BB88" s="124"/>
      <c r="BC88" s="123"/>
    </row>
    <row r="89" spans="2:55" x14ac:dyDescent="0.2">
      <c r="C89" s="108">
        <f t="shared" ref="C89:Q89" si="174">SUM(C78:C87)</f>
        <v>11</v>
      </c>
      <c r="D89" s="114">
        <f t="shared" si="174"/>
        <v>14</v>
      </c>
      <c r="E89" s="109">
        <f t="shared" si="174"/>
        <v>1</v>
      </c>
      <c r="F89" s="108">
        <f t="shared" si="174"/>
        <v>17</v>
      </c>
      <c r="G89" s="114">
        <f t="shared" si="174"/>
        <v>9</v>
      </c>
      <c r="H89" s="109">
        <f t="shared" si="174"/>
        <v>0</v>
      </c>
      <c r="I89" s="108">
        <f t="shared" si="174"/>
        <v>9</v>
      </c>
      <c r="J89" s="114">
        <f t="shared" si="174"/>
        <v>12</v>
      </c>
      <c r="K89" s="109">
        <f t="shared" si="174"/>
        <v>0</v>
      </c>
      <c r="L89" s="108">
        <f t="shared" si="174"/>
        <v>10</v>
      </c>
      <c r="M89" s="114">
        <f t="shared" si="174"/>
        <v>4</v>
      </c>
      <c r="N89" s="109">
        <f t="shared" si="174"/>
        <v>0</v>
      </c>
      <c r="O89" s="108">
        <f t="shared" si="174"/>
        <v>9</v>
      </c>
      <c r="P89" s="114">
        <f t="shared" si="174"/>
        <v>9</v>
      </c>
      <c r="Q89" s="109">
        <f t="shared" si="174"/>
        <v>1</v>
      </c>
      <c r="S89" s="108">
        <f>SUM(S78:S87)</f>
        <v>16</v>
      </c>
      <c r="T89" s="109">
        <f t="shared" ref="T89:AB89" si="175">SUM(T78:T87)</f>
        <v>10</v>
      </c>
      <c r="U89" s="108">
        <f t="shared" si="175"/>
        <v>24</v>
      </c>
      <c r="V89" s="109">
        <f t="shared" si="175"/>
        <v>2</v>
      </c>
      <c r="W89" s="108">
        <f t="shared" si="175"/>
        <v>17</v>
      </c>
      <c r="X89" s="109">
        <f t="shared" si="175"/>
        <v>4</v>
      </c>
      <c r="Y89" s="108">
        <f t="shared" si="175"/>
        <v>14</v>
      </c>
      <c r="Z89" s="109">
        <f t="shared" si="175"/>
        <v>0</v>
      </c>
      <c r="AA89" s="108">
        <f t="shared" si="175"/>
        <v>19</v>
      </c>
      <c r="AB89" s="109">
        <f t="shared" si="175"/>
        <v>0</v>
      </c>
      <c r="AD89" s="108">
        <f t="shared" ref="AD89:AR89" ca="1" si="176">SUM(AD78:AD87)</f>
        <v>12</v>
      </c>
      <c r="AE89" s="114">
        <f t="shared" ca="1" si="176"/>
        <v>14</v>
      </c>
      <c r="AF89" s="109">
        <f t="shared" ca="1" si="176"/>
        <v>0</v>
      </c>
      <c r="AG89" s="108">
        <f t="shared" ca="1" si="176"/>
        <v>16</v>
      </c>
      <c r="AH89" s="114">
        <f t="shared" ca="1" si="176"/>
        <v>10</v>
      </c>
      <c r="AI89" s="109">
        <f t="shared" ca="1" si="176"/>
        <v>0</v>
      </c>
      <c r="AJ89" s="108">
        <f t="shared" ca="1" si="176"/>
        <v>7</v>
      </c>
      <c r="AK89" s="114">
        <f t="shared" ca="1" si="176"/>
        <v>14</v>
      </c>
      <c r="AL89" s="109">
        <f t="shared" ca="1" si="176"/>
        <v>0</v>
      </c>
      <c r="AM89" s="108">
        <f t="shared" ca="1" si="176"/>
        <v>8</v>
      </c>
      <c r="AN89" s="114">
        <f t="shared" ca="1" si="176"/>
        <v>6</v>
      </c>
      <c r="AO89" s="109">
        <f t="shared" ca="1" si="176"/>
        <v>0</v>
      </c>
      <c r="AP89" s="108">
        <f t="shared" ca="1" si="176"/>
        <v>10</v>
      </c>
      <c r="AQ89" s="114">
        <f t="shared" ca="1" si="176"/>
        <v>9</v>
      </c>
      <c r="AR89" s="109">
        <f t="shared" ca="1" si="176"/>
        <v>0</v>
      </c>
      <c r="AT89" s="108">
        <f ca="1">SUM(AT78:AT87)</f>
        <v>14</v>
      </c>
      <c r="AU89" s="109">
        <f t="shared" ref="AU89:BC89" ca="1" si="177">SUM(AU78:AU87)</f>
        <v>10</v>
      </c>
      <c r="AV89" s="108">
        <f t="shared" ca="1" si="177"/>
        <v>21</v>
      </c>
      <c r="AW89" s="109">
        <f t="shared" ca="1" si="177"/>
        <v>3</v>
      </c>
      <c r="AX89" s="108">
        <f t="shared" ca="1" si="177"/>
        <v>13</v>
      </c>
      <c r="AY89" s="109">
        <f t="shared" ca="1" si="177"/>
        <v>8</v>
      </c>
      <c r="AZ89" s="108">
        <f t="shared" ca="1" si="177"/>
        <v>13</v>
      </c>
      <c r="BA89" s="109">
        <f t="shared" ca="1" si="177"/>
        <v>1</v>
      </c>
      <c r="BB89" s="108">
        <f t="shared" ca="1" si="177"/>
        <v>18</v>
      </c>
      <c r="BC89" s="109">
        <f t="shared" ca="1" si="177"/>
        <v>1</v>
      </c>
    </row>
    <row r="90" spans="2:55" x14ac:dyDescent="0.2">
      <c r="B90" s="115"/>
      <c r="O90" s="103"/>
      <c r="R90" s="104"/>
      <c r="T90" s="104"/>
      <c r="V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Q90" s="104"/>
      <c r="AS90" s="104"/>
      <c r="AU90" s="104"/>
      <c r="AW90" s="104"/>
    </row>
    <row r="91" spans="2:55" x14ac:dyDescent="0.2"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BA91" s="104"/>
      <c r="BB91" s="104"/>
      <c r="BC91" s="104"/>
    </row>
    <row r="92" spans="2:55" x14ac:dyDescent="0.2"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</row>
    <row r="93" spans="2:55" x14ac:dyDescent="0.2"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</row>
    <row r="94" spans="2:55" x14ac:dyDescent="0.2"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</row>
    <row r="95" spans="2:55" x14ac:dyDescent="0.2">
      <c r="C95" s="119">
        <f t="shared" ref="C95:C104" si="178">VALUE(LEFT(Q41,1))</f>
        <v>0</v>
      </c>
      <c r="D95" s="283">
        <f t="shared" ref="D95:D104" si="179">VALUE(MID(Q41,3,1))</f>
        <v>2</v>
      </c>
      <c r="E95" s="120">
        <f t="shared" ref="E95:E104" si="180">VALUE(RIGHT(Q41,1))</f>
        <v>0</v>
      </c>
      <c r="F95" s="119">
        <f t="shared" ref="F95:F104" si="181">VALUE(LEFT(R41,1))</f>
        <v>0</v>
      </c>
      <c r="G95" s="283">
        <f t="shared" ref="G95:G104" si="182">VALUE(MID(R41,3,1))</f>
        <v>2</v>
      </c>
      <c r="H95" s="120">
        <f t="shared" ref="H95:H104" si="183">VALUE(RIGHT(R41,1))</f>
        <v>0</v>
      </c>
      <c r="I95" s="119">
        <f t="shared" ref="I95:I104" si="184">VALUE(LEFT(S41,1))</f>
        <v>1</v>
      </c>
      <c r="J95" s="283">
        <f t="shared" ref="J95:J104" si="185">VALUE(MID(S41,3,1))</f>
        <v>0</v>
      </c>
      <c r="K95" s="120">
        <f t="shared" ref="K95:K104" si="186">VALUE(RIGHT(S41,1))</f>
        <v>0</v>
      </c>
      <c r="L95" s="119">
        <f t="shared" ref="L95:L104" si="187">VALUE(LEFT(T41,1))</f>
        <v>2</v>
      </c>
      <c r="M95" s="283">
        <f t="shared" ref="M95:M104" si="188">VALUE(MID(T41,3,1))</f>
        <v>1</v>
      </c>
      <c r="N95" s="120">
        <f t="shared" ref="N95:N104" si="189">VALUE(RIGHT(T41,1))</f>
        <v>0</v>
      </c>
      <c r="O95" s="119">
        <f t="shared" ref="O95:O104" si="190">VALUE(LEFT(U41,1))</f>
        <v>1</v>
      </c>
      <c r="P95" s="283">
        <f t="shared" ref="P95:P104" si="191">VALUE(MID(U41,3,1))</f>
        <v>1</v>
      </c>
      <c r="Q95" s="120">
        <f t="shared" ref="Q95:Q104" si="192">VALUE(RIGHT(U41,1))</f>
        <v>0</v>
      </c>
      <c r="S95" s="119">
        <f t="shared" ref="S95:S104" si="193">VALUE(LEFT(V41,1))</f>
        <v>0</v>
      </c>
      <c r="T95" s="120">
        <f t="shared" ref="T95:T104" si="194">VALUE(MID(V41,3,1))</f>
        <v>2</v>
      </c>
      <c r="U95" s="119">
        <f t="shared" ref="U95:U104" si="195">VALUE(LEFT(W41,1))</f>
        <v>0</v>
      </c>
      <c r="V95" s="120">
        <f t="shared" ref="V95:V104" si="196">VALUE(MID(W41,3,1))</f>
        <v>2</v>
      </c>
      <c r="W95" s="119">
        <f t="shared" ref="W95:W104" si="197">VALUE(LEFT(X41,1))</f>
        <v>1</v>
      </c>
      <c r="X95" s="120">
        <f t="shared" ref="X95:X104" si="198">VALUE(MID(X41,3,1))</f>
        <v>0</v>
      </c>
      <c r="Y95" s="119">
        <f t="shared" ref="Y95:Y104" si="199">VALUE(LEFT(Y41,1))</f>
        <v>3</v>
      </c>
      <c r="Z95" s="120">
        <f t="shared" ref="Z95:Z104" si="200">VALUE(MID(Y41,3,1))</f>
        <v>0</v>
      </c>
      <c r="AA95" s="119">
        <f t="shared" ref="AA95:AA104" si="201">VALUE(LEFT(Z41,1))</f>
        <v>2</v>
      </c>
      <c r="AB95" s="120">
        <f t="shared" ref="AB95:AB104" si="202">VALUE(MID(Z41,3,1))</f>
        <v>0</v>
      </c>
      <c r="AD95" s="119">
        <f t="shared" ref="AD95:AD104" ca="1" si="203">VALUE(LEFT(AR41,1))</f>
        <v>1</v>
      </c>
      <c r="AE95" s="283">
        <f t="shared" ref="AE95:AE104" ca="1" si="204">VALUE(MID(AR41,3,1))</f>
        <v>1</v>
      </c>
      <c r="AF95" s="120">
        <f t="shared" ref="AF95:AF104" ca="1" si="205">VALUE(RIGHT(AR41,1))</f>
        <v>0</v>
      </c>
      <c r="AG95" s="119">
        <f t="shared" ref="AG95:AG104" ca="1" si="206">VALUE(LEFT(AS41,1))</f>
        <v>0</v>
      </c>
      <c r="AH95" s="283">
        <f t="shared" ref="AH95:AH104" ca="1" si="207">VALUE(MID(AS41,3,1))</f>
        <v>2</v>
      </c>
      <c r="AI95" s="120">
        <f t="shared" ref="AI95:AI104" ca="1" si="208">VALUE(RIGHT(AS41,1))</f>
        <v>0</v>
      </c>
      <c r="AJ95" s="119">
        <f t="shared" ref="AJ95:AJ104" ca="1" si="209">VALUE(LEFT(AT41,1))</f>
        <v>1</v>
      </c>
      <c r="AK95" s="283">
        <f t="shared" ref="AK95:AK104" ca="1" si="210">VALUE(MID(AT41,3,1))</f>
        <v>0</v>
      </c>
      <c r="AL95" s="120">
        <f t="shared" ref="AL95:AL104" ca="1" si="211">VALUE(RIGHT(AT41,1))</f>
        <v>0</v>
      </c>
      <c r="AM95" s="119">
        <f t="shared" ref="AM95:AM104" ca="1" si="212">VALUE(LEFT(AU41,1))</f>
        <v>2</v>
      </c>
      <c r="AN95" s="283">
        <f t="shared" ref="AN95:AN104" ca="1" si="213">VALUE(MID(AU41,3,1))</f>
        <v>1</v>
      </c>
      <c r="AO95" s="120">
        <f t="shared" ref="AO95:AO104" ca="1" si="214">VALUE(RIGHT(AU41,1))</f>
        <v>0</v>
      </c>
      <c r="AP95" s="119">
        <f t="shared" ref="AP95:AP104" ca="1" si="215">VALUE(LEFT(AV41,1))</f>
        <v>1</v>
      </c>
      <c r="AQ95" s="283">
        <f t="shared" ref="AQ95:AQ104" ca="1" si="216">VALUE(MID(AV41,3,1))</f>
        <v>1</v>
      </c>
      <c r="AR95" s="120">
        <f t="shared" ref="AR95:AR104" ca="1" si="217">VALUE(RIGHT(AV41,1))</f>
        <v>0</v>
      </c>
      <c r="AT95" s="119">
        <f t="shared" ref="AT95:AT104" ca="1" si="218">VALUE(LEFT(AW41,1))</f>
        <v>1</v>
      </c>
      <c r="AU95" s="120">
        <f t="shared" ref="AU95:AU104" ca="1" si="219">VALUE(MID(AW41,3,1))</f>
        <v>1</v>
      </c>
      <c r="AV95" s="119">
        <f t="shared" ref="AV95:AV104" ca="1" si="220">VALUE(LEFT(AX41,1))</f>
        <v>1</v>
      </c>
      <c r="AW95" s="120">
        <f t="shared" ref="AW95:AW104" ca="1" si="221">VALUE(MID(AX41,3,1))</f>
        <v>2</v>
      </c>
      <c r="AX95" s="119">
        <f t="shared" ref="AX95:AX104" ca="1" si="222">VALUE(LEFT(AY41,1))</f>
        <v>1</v>
      </c>
      <c r="AY95" s="120">
        <f t="shared" ref="AY95:AY104" ca="1" si="223">VALUE(MID(AY41,3,1))</f>
        <v>0</v>
      </c>
      <c r="AZ95" s="119">
        <f t="shared" ref="AZ95:AZ104" ca="1" si="224">VALUE(LEFT(AZ41,1))</f>
        <v>3</v>
      </c>
      <c r="BA95" s="120">
        <f t="shared" ref="BA95:BA104" ca="1" si="225">VALUE(MID(AZ41,3,1))</f>
        <v>0</v>
      </c>
      <c r="BB95" s="119">
        <f t="shared" ref="BB95:BB104" ca="1" si="226">VALUE(LEFT(BA41,1))</f>
        <v>2</v>
      </c>
      <c r="BC95" s="120">
        <f t="shared" ref="BC95:BC104" ca="1" si="227">VALUE(MID(BA41,3,1))</f>
        <v>0</v>
      </c>
    </row>
    <row r="96" spans="2:55" x14ac:dyDescent="0.2">
      <c r="C96" s="121">
        <f t="shared" si="178"/>
        <v>0</v>
      </c>
      <c r="D96" s="281">
        <f t="shared" si="179"/>
        <v>2</v>
      </c>
      <c r="E96" s="122">
        <f t="shared" si="180"/>
        <v>0</v>
      </c>
      <c r="F96" s="121">
        <f t="shared" si="181"/>
        <v>1</v>
      </c>
      <c r="G96" s="281">
        <f t="shared" si="182"/>
        <v>1</v>
      </c>
      <c r="H96" s="122">
        <f t="shared" si="183"/>
        <v>0</v>
      </c>
      <c r="I96" s="121">
        <f t="shared" si="184"/>
        <v>2</v>
      </c>
      <c r="J96" s="281">
        <f t="shared" si="185"/>
        <v>1</v>
      </c>
      <c r="K96" s="122">
        <f t="shared" si="186"/>
        <v>0</v>
      </c>
      <c r="L96" s="121">
        <f t="shared" si="187"/>
        <v>0</v>
      </c>
      <c r="M96" s="281">
        <f t="shared" si="188"/>
        <v>1</v>
      </c>
      <c r="N96" s="122">
        <f t="shared" si="189"/>
        <v>0</v>
      </c>
      <c r="O96" s="121">
        <f t="shared" si="190"/>
        <v>0</v>
      </c>
      <c r="P96" s="281">
        <f t="shared" si="191"/>
        <v>2</v>
      </c>
      <c r="Q96" s="122">
        <f t="shared" si="192"/>
        <v>0</v>
      </c>
      <c r="S96" s="121">
        <f t="shared" si="193"/>
        <v>0</v>
      </c>
      <c r="T96" s="122">
        <f t="shared" si="194"/>
        <v>2</v>
      </c>
      <c r="U96" s="121">
        <f t="shared" si="195"/>
        <v>1</v>
      </c>
      <c r="V96" s="122">
        <f t="shared" si="196"/>
        <v>1</v>
      </c>
      <c r="W96" s="121">
        <f t="shared" si="197"/>
        <v>3</v>
      </c>
      <c r="X96" s="122">
        <f t="shared" si="198"/>
        <v>0</v>
      </c>
      <c r="Y96" s="121">
        <f t="shared" si="199"/>
        <v>1</v>
      </c>
      <c r="Z96" s="122">
        <f t="shared" si="200"/>
        <v>0</v>
      </c>
      <c r="AA96" s="121">
        <f t="shared" si="201"/>
        <v>2</v>
      </c>
      <c r="AB96" s="122">
        <f t="shared" si="202"/>
        <v>0</v>
      </c>
      <c r="AD96" s="121">
        <f t="shared" ca="1" si="203"/>
        <v>1</v>
      </c>
      <c r="AE96" s="281">
        <f t="shared" ca="1" si="204"/>
        <v>1</v>
      </c>
      <c r="AF96" s="122">
        <f t="shared" ca="1" si="205"/>
        <v>0</v>
      </c>
      <c r="AG96" s="121">
        <f t="shared" ca="1" si="206"/>
        <v>1</v>
      </c>
      <c r="AH96" s="281">
        <f t="shared" ca="1" si="207"/>
        <v>1</v>
      </c>
      <c r="AI96" s="122">
        <f t="shared" ca="1" si="208"/>
        <v>0</v>
      </c>
      <c r="AJ96" s="121">
        <f t="shared" ca="1" si="209"/>
        <v>2</v>
      </c>
      <c r="AK96" s="281">
        <f t="shared" ca="1" si="210"/>
        <v>1</v>
      </c>
      <c r="AL96" s="122">
        <f t="shared" ca="1" si="211"/>
        <v>0</v>
      </c>
      <c r="AM96" s="121">
        <f t="shared" ca="1" si="212"/>
        <v>1</v>
      </c>
      <c r="AN96" s="281">
        <f t="shared" ca="1" si="213"/>
        <v>0</v>
      </c>
      <c r="AO96" s="122">
        <f t="shared" ca="1" si="214"/>
        <v>0</v>
      </c>
      <c r="AP96" s="121">
        <f t="shared" ca="1" si="215"/>
        <v>0</v>
      </c>
      <c r="AQ96" s="281">
        <f t="shared" ca="1" si="216"/>
        <v>2</v>
      </c>
      <c r="AR96" s="122">
        <f t="shared" ca="1" si="217"/>
        <v>0</v>
      </c>
      <c r="AT96" s="121">
        <f t="shared" ca="1" si="218"/>
        <v>1</v>
      </c>
      <c r="AU96" s="122">
        <f t="shared" ca="1" si="219"/>
        <v>1</v>
      </c>
      <c r="AV96" s="121">
        <f t="shared" ca="1" si="220"/>
        <v>2</v>
      </c>
      <c r="AW96" s="122">
        <f t="shared" ca="1" si="221"/>
        <v>2</v>
      </c>
      <c r="AX96" s="121">
        <f t="shared" ca="1" si="222"/>
        <v>3</v>
      </c>
      <c r="AY96" s="122">
        <f t="shared" ca="1" si="223"/>
        <v>0</v>
      </c>
      <c r="AZ96" s="121">
        <f t="shared" ca="1" si="224"/>
        <v>1</v>
      </c>
      <c r="BA96" s="122">
        <f t="shared" ca="1" si="225"/>
        <v>0</v>
      </c>
      <c r="BB96" s="121">
        <f t="shared" ca="1" si="226"/>
        <v>2</v>
      </c>
      <c r="BC96" s="122">
        <f t="shared" ca="1" si="227"/>
        <v>0</v>
      </c>
    </row>
    <row r="97" spans="3:55" x14ac:dyDescent="0.2">
      <c r="C97" s="121">
        <f t="shared" si="178"/>
        <v>1</v>
      </c>
      <c r="D97" s="281">
        <f t="shared" si="179"/>
        <v>2</v>
      </c>
      <c r="E97" s="122">
        <f t="shared" si="180"/>
        <v>0</v>
      </c>
      <c r="F97" s="121">
        <f t="shared" si="181"/>
        <v>2</v>
      </c>
      <c r="G97" s="281">
        <f t="shared" si="182"/>
        <v>1</v>
      </c>
      <c r="H97" s="122">
        <f t="shared" si="183"/>
        <v>0</v>
      </c>
      <c r="I97" s="121">
        <f t="shared" si="184"/>
        <v>1</v>
      </c>
      <c r="J97" s="281">
        <f t="shared" si="185"/>
        <v>0</v>
      </c>
      <c r="K97" s="122">
        <f t="shared" si="186"/>
        <v>0</v>
      </c>
      <c r="L97" s="121">
        <f t="shared" si="187"/>
        <v>1</v>
      </c>
      <c r="M97" s="281">
        <f t="shared" si="188"/>
        <v>0</v>
      </c>
      <c r="N97" s="122">
        <f t="shared" si="189"/>
        <v>1</v>
      </c>
      <c r="O97" s="121">
        <f t="shared" si="190"/>
        <v>2</v>
      </c>
      <c r="P97" s="281">
        <f t="shared" si="191"/>
        <v>0</v>
      </c>
      <c r="Q97" s="122">
        <f t="shared" si="192"/>
        <v>0</v>
      </c>
      <c r="S97" s="121">
        <f t="shared" si="193"/>
        <v>2</v>
      </c>
      <c r="T97" s="122">
        <f t="shared" si="194"/>
        <v>1</v>
      </c>
      <c r="U97" s="121">
        <f t="shared" si="195"/>
        <v>3</v>
      </c>
      <c r="V97" s="122">
        <f t="shared" si="196"/>
        <v>0</v>
      </c>
      <c r="W97" s="121">
        <f t="shared" si="197"/>
        <v>1</v>
      </c>
      <c r="X97" s="122">
        <f t="shared" si="198"/>
        <v>0</v>
      </c>
      <c r="Y97" s="121">
        <f t="shared" si="199"/>
        <v>2</v>
      </c>
      <c r="Z97" s="122">
        <f t="shared" si="200"/>
        <v>0</v>
      </c>
      <c r="AA97" s="121">
        <f t="shared" si="201"/>
        <v>2</v>
      </c>
      <c r="AB97" s="122">
        <f t="shared" si="202"/>
        <v>0</v>
      </c>
      <c r="AD97" s="121">
        <f t="shared" ca="1" si="203"/>
        <v>2</v>
      </c>
      <c r="AE97" s="281">
        <f t="shared" ca="1" si="204"/>
        <v>1</v>
      </c>
      <c r="AF97" s="122">
        <f t="shared" ca="1" si="205"/>
        <v>0</v>
      </c>
      <c r="AG97" s="121">
        <f t="shared" ca="1" si="206"/>
        <v>1</v>
      </c>
      <c r="AH97" s="281">
        <f t="shared" ca="1" si="207"/>
        <v>2</v>
      </c>
      <c r="AI97" s="122">
        <f t="shared" ca="1" si="208"/>
        <v>0</v>
      </c>
      <c r="AJ97" s="121">
        <f t="shared" ca="1" si="209"/>
        <v>1</v>
      </c>
      <c r="AK97" s="281">
        <f t="shared" ca="1" si="210"/>
        <v>0</v>
      </c>
      <c r="AL97" s="122">
        <f t="shared" ca="1" si="211"/>
        <v>0</v>
      </c>
      <c r="AM97" s="121">
        <f t="shared" ca="1" si="212"/>
        <v>2</v>
      </c>
      <c r="AN97" s="281">
        <f t="shared" ca="1" si="213"/>
        <v>0</v>
      </c>
      <c r="AO97" s="122">
        <f t="shared" ca="1" si="214"/>
        <v>0</v>
      </c>
      <c r="AP97" s="121">
        <f t="shared" ca="1" si="215"/>
        <v>2</v>
      </c>
      <c r="AQ97" s="281">
        <f t="shared" ca="1" si="216"/>
        <v>0</v>
      </c>
      <c r="AR97" s="122">
        <f t="shared" ca="1" si="217"/>
        <v>0</v>
      </c>
      <c r="AT97" s="121">
        <f t="shared" ca="1" si="218"/>
        <v>2</v>
      </c>
      <c r="AU97" s="122">
        <f t="shared" ca="1" si="219"/>
        <v>1</v>
      </c>
      <c r="AV97" s="121">
        <f t="shared" ca="1" si="220"/>
        <v>2</v>
      </c>
      <c r="AW97" s="122">
        <f t="shared" ca="1" si="221"/>
        <v>2</v>
      </c>
      <c r="AX97" s="121">
        <f t="shared" ca="1" si="222"/>
        <v>1</v>
      </c>
      <c r="AY97" s="122">
        <f t="shared" ca="1" si="223"/>
        <v>0</v>
      </c>
      <c r="AZ97" s="121">
        <f t="shared" ca="1" si="224"/>
        <v>2</v>
      </c>
      <c r="BA97" s="122">
        <f t="shared" ca="1" si="225"/>
        <v>0</v>
      </c>
      <c r="BB97" s="121">
        <f t="shared" ca="1" si="226"/>
        <v>2</v>
      </c>
      <c r="BC97" s="122">
        <f t="shared" ca="1" si="227"/>
        <v>0</v>
      </c>
    </row>
    <row r="98" spans="3:55" x14ac:dyDescent="0.2">
      <c r="C98" s="121">
        <f t="shared" si="178"/>
        <v>0</v>
      </c>
      <c r="D98" s="281">
        <f t="shared" si="179"/>
        <v>1</v>
      </c>
      <c r="E98" s="122">
        <f t="shared" si="180"/>
        <v>0</v>
      </c>
      <c r="F98" s="121">
        <f t="shared" si="181"/>
        <v>0</v>
      </c>
      <c r="G98" s="281">
        <f t="shared" si="182"/>
        <v>1</v>
      </c>
      <c r="H98" s="122">
        <f t="shared" si="183"/>
        <v>0</v>
      </c>
      <c r="I98" s="121">
        <f t="shared" si="184"/>
        <v>2</v>
      </c>
      <c r="J98" s="281">
        <f t="shared" si="185"/>
        <v>0</v>
      </c>
      <c r="K98" s="122">
        <f t="shared" si="186"/>
        <v>0</v>
      </c>
      <c r="L98" s="121">
        <f t="shared" si="187"/>
        <v>0</v>
      </c>
      <c r="M98" s="281">
        <f t="shared" si="188"/>
        <v>2</v>
      </c>
      <c r="N98" s="122">
        <f t="shared" si="189"/>
        <v>0</v>
      </c>
      <c r="O98" s="121">
        <f t="shared" si="190"/>
        <v>2</v>
      </c>
      <c r="P98" s="281">
        <f t="shared" si="191"/>
        <v>1</v>
      </c>
      <c r="Q98" s="122">
        <f t="shared" si="192"/>
        <v>0</v>
      </c>
      <c r="S98" s="121">
        <f t="shared" si="193"/>
        <v>1</v>
      </c>
      <c r="T98" s="122">
        <f t="shared" si="194"/>
        <v>0</v>
      </c>
      <c r="U98" s="121">
        <f t="shared" si="195"/>
        <v>1</v>
      </c>
      <c r="V98" s="122">
        <f t="shared" si="196"/>
        <v>0</v>
      </c>
      <c r="W98" s="121">
        <f t="shared" si="197"/>
        <v>2</v>
      </c>
      <c r="X98" s="122">
        <f t="shared" si="198"/>
        <v>0</v>
      </c>
      <c r="Y98" s="121">
        <f t="shared" si="199"/>
        <v>2</v>
      </c>
      <c r="Z98" s="122">
        <f t="shared" si="200"/>
        <v>0</v>
      </c>
      <c r="AA98" s="121">
        <f t="shared" si="201"/>
        <v>3</v>
      </c>
      <c r="AB98" s="122">
        <f t="shared" si="202"/>
        <v>0</v>
      </c>
      <c r="AD98" s="121">
        <f t="shared" ca="1" si="203"/>
        <v>0</v>
      </c>
      <c r="AE98" s="281">
        <f t="shared" ca="1" si="204"/>
        <v>0</v>
      </c>
      <c r="AF98" s="122">
        <f t="shared" ca="1" si="205"/>
        <v>1</v>
      </c>
      <c r="AG98" s="121">
        <f t="shared" ca="1" si="206"/>
        <v>1</v>
      </c>
      <c r="AH98" s="281">
        <f t="shared" ca="1" si="207"/>
        <v>0</v>
      </c>
      <c r="AI98" s="122">
        <f t="shared" ca="1" si="208"/>
        <v>0</v>
      </c>
      <c r="AJ98" s="121">
        <f t="shared" ca="1" si="209"/>
        <v>2</v>
      </c>
      <c r="AK98" s="281">
        <f t="shared" ca="1" si="210"/>
        <v>0</v>
      </c>
      <c r="AL98" s="122">
        <f t="shared" ca="1" si="211"/>
        <v>0</v>
      </c>
      <c r="AM98" s="121">
        <f t="shared" ca="1" si="212"/>
        <v>1</v>
      </c>
      <c r="AN98" s="281">
        <f t="shared" ca="1" si="213"/>
        <v>1</v>
      </c>
      <c r="AO98" s="122">
        <f t="shared" ca="1" si="214"/>
        <v>0</v>
      </c>
      <c r="AP98" s="121">
        <f t="shared" ca="1" si="215"/>
        <v>2</v>
      </c>
      <c r="AQ98" s="281">
        <f t="shared" ca="1" si="216"/>
        <v>1</v>
      </c>
      <c r="AR98" s="122">
        <f t="shared" ca="1" si="217"/>
        <v>0</v>
      </c>
      <c r="AT98" s="121">
        <f t="shared" ca="1" si="218"/>
        <v>1</v>
      </c>
      <c r="AU98" s="122">
        <f t="shared" ca="1" si="219"/>
        <v>0</v>
      </c>
      <c r="AV98" s="121">
        <f t="shared" ca="1" si="220"/>
        <v>3</v>
      </c>
      <c r="AW98" s="122">
        <f t="shared" ca="1" si="221"/>
        <v>0</v>
      </c>
      <c r="AX98" s="121">
        <f t="shared" ca="1" si="222"/>
        <v>2</v>
      </c>
      <c r="AY98" s="122">
        <f t="shared" ca="1" si="223"/>
        <v>0</v>
      </c>
      <c r="AZ98" s="121">
        <f t="shared" ca="1" si="224"/>
        <v>2</v>
      </c>
      <c r="BA98" s="122">
        <f t="shared" ca="1" si="225"/>
        <v>0</v>
      </c>
      <c r="BB98" s="121">
        <f t="shared" ca="1" si="226"/>
        <v>3</v>
      </c>
      <c r="BC98" s="122">
        <f t="shared" ca="1" si="227"/>
        <v>0</v>
      </c>
    </row>
    <row r="99" spans="3:55" x14ac:dyDescent="0.2">
      <c r="C99" s="121">
        <f t="shared" si="178"/>
        <v>0</v>
      </c>
      <c r="D99" s="281">
        <f t="shared" si="179"/>
        <v>1</v>
      </c>
      <c r="E99" s="122">
        <f t="shared" si="180"/>
        <v>0</v>
      </c>
      <c r="F99" s="121">
        <f t="shared" si="181"/>
        <v>0</v>
      </c>
      <c r="G99" s="281">
        <f t="shared" si="182"/>
        <v>1</v>
      </c>
      <c r="H99" s="122">
        <f t="shared" si="183"/>
        <v>0</v>
      </c>
      <c r="I99" s="121">
        <f t="shared" si="184"/>
        <v>1</v>
      </c>
      <c r="J99" s="281">
        <f t="shared" si="185"/>
        <v>1</v>
      </c>
      <c r="K99" s="122">
        <f t="shared" si="186"/>
        <v>0</v>
      </c>
      <c r="L99" s="121">
        <f t="shared" si="187"/>
        <v>1</v>
      </c>
      <c r="M99" s="281">
        <f t="shared" si="188"/>
        <v>2</v>
      </c>
      <c r="N99" s="122">
        <f t="shared" si="189"/>
        <v>0</v>
      </c>
      <c r="O99" s="121">
        <f t="shared" si="190"/>
        <v>1</v>
      </c>
      <c r="P99" s="281">
        <f t="shared" si="191"/>
        <v>1</v>
      </c>
      <c r="Q99" s="122">
        <f t="shared" si="192"/>
        <v>0</v>
      </c>
      <c r="S99" s="121">
        <f t="shared" si="193"/>
        <v>0</v>
      </c>
      <c r="T99" s="122">
        <f t="shared" si="194"/>
        <v>1</v>
      </c>
      <c r="U99" s="121">
        <f t="shared" si="195"/>
        <v>0</v>
      </c>
      <c r="V99" s="122">
        <f t="shared" si="196"/>
        <v>1</v>
      </c>
      <c r="W99" s="121">
        <f t="shared" si="197"/>
        <v>2</v>
      </c>
      <c r="X99" s="122">
        <f t="shared" si="198"/>
        <v>0</v>
      </c>
      <c r="Y99" s="121">
        <f t="shared" si="199"/>
        <v>1</v>
      </c>
      <c r="Z99" s="122">
        <f t="shared" si="200"/>
        <v>2</v>
      </c>
      <c r="AA99" s="121">
        <f t="shared" si="201"/>
        <v>2</v>
      </c>
      <c r="AB99" s="122">
        <f t="shared" si="202"/>
        <v>0</v>
      </c>
      <c r="AD99" s="121">
        <f t="shared" ca="1" si="203"/>
        <v>1</v>
      </c>
      <c r="AE99" s="281">
        <f t="shared" ca="1" si="204"/>
        <v>0</v>
      </c>
      <c r="AF99" s="122">
        <f t="shared" ca="1" si="205"/>
        <v>0</v>
      </c>
      <c r="AG99" s="121">
        <f t="shared" ca="1" si="206"/>
        <v>0</v>
      </c>
      <c r="AH99" s="281">
        <f t="shared" ca="1" si="207"/>
        <v>1</v>
      </c>
      <c r="AI99" s="122">
        <f t="shared" ca="1" si="208"/>
        <v>0</v>
      </c>
      <c r="AJ99" s="121">
        <f t="shared" ca="1" si="209"/>
        <v>2</v>
      </c>
      <c r="AK99" s="281">
        <f t="shared" ca="1" si="210"/>
        <v>0</v>
      </c>
      <c r="AL99" s="122">
        <f t="shared" ca="1" si="211"/>
        <v>0</v>
      </c>
      <c r="AM99" s="121">
        <f t="shared" ca="1" si="212"/>
        <v>1</v>
      </c>
      <c r="AN99" s="281">
        <f t="shared" ca="1" si="213"/>
        <v>2</v>
      </c>
      <c r="AO99" s="122">
        <f t="shared" ca="1" si="214"/>
        <v>0</v>
      </c>
      <c r="AP99" s="121">
        <f t="shared" ca="1" si="215"/>
        <v>1</v>
      </c>
      <c r="AQ99" s="281">
        <f t="shared" ca="1" si="216"/>
        <v>1</v>
      </c>
      <c r="AR99" s="122">
        <f t="shared" ca="1" si="217"/>
        <v>0</v>
      </c>
      <c r="AT99" s="121">
        <f t="shared" ca="1" si="218"/>
        <v>1</v>
      </c>
      <c r="AU99" s="122">
        <f t="shared" ca="1" si="219"/>
        <v>0</v>
      </c>
      <c r="AV99" s="121">
        <f t="shared" ca="1" si="220"/>
        <v>3</v>
      </c>
      <c r="AW99" s="122">
        <f t="shared" ca="1" si="221"/>
        <v>1</v>
      </c>
      <c r="AX99" s="121">
        <f t="shared" ca="1" si="222"/>
        <v>2</v>
      </c>
      <c r="AY99" s="122">
        <f t="shared" ca="1" si="223"/>
        <v>0</v>
      </c>
      <c r="AZ99" s="121">
        <f t="shared" ca="1" si="224"/>
        <v>2</v>
      </c>
      <c r="BA99" s="122">
        <f t="shared" ca="1" si="225"/>
        <v>0</v>
      </c>
      <c r="BB99" s="121">
        <f t="shared" ca="1" si="226"/>
        <v>2</v>
      </c>
      <c r="BC99" s="122">
        <f t="shared" ca="1" si="227"/>
        <v>0</v>
      </c>
    </row>
    <row r="100" spans="3:55" x14ac:dyDescent="0.2">
      <c r="C100" s="121">
        <f t="shared" si="178"/>
        <v>0</v>
      </c>
      <c r="D100" s="281">
        <f t="shared" si="179"/>
        <v>1</v>
      </c>
      <c r="E100" s="122">
        <f t="shared" si="180"/>
        <v>0</v>
      </c>
      <c r="F100" s="121">
        <f t="shared" si="181"/>
        <v>0</v>
      </c>
      <c r="G100" s="281">
        <f t="shared" si="182"/>
        <v>1</v>
      </c>
      <c r="H100" s="122">
        <f t="shared" si="183"/>
        <v>0</v>
      </c>
      <c r="I100" s="121">
        <f t="shared" si="184"/>
        <v>1</v>
      </c>
      <c r="J100" s="281">
        <f t="shared" si="185"/>
        <v>0</v>
      </c>
      <c r="K100" s="122">
        <f t="shared" si="186"/>
        <v>0</v>
      </c>
      <c r="L100" s="121">
        <f t="shared" si="187"/>
        <v>2</v>
      </c>
      <c r="M100" s="281">
        <f t="shared" si="188"/>
        <v>2</v>
      </c>
      <c r="N100" s="122">
        <f t="shared" si="189"/>
        <v>0</v>
      </c>
      <c r="O100" s="121">
        <f t="shared" si="190"/>
        <v>0</v>
      </c>
      <c r="P100" s="281">
        <f t="shared" si="191"/>
        <v>2</v>
      </c>
      <c r="Q100" s="122">
        <f t="shared" si="192"/>
        <v>0</v>
      </c>
      <c r="S100" s="121">
        <f t="shared" si="193"/>
        <v>0</v>
      </c>
      <c r="T100" s="122">
        <f t="shared" si="194"/>
        <v>1</v>
      </c>
      <c r="U100" s="121">
        <f t="shared" si="195"/>
        <v>0</v>
      </c>
      <c r="V100" s="122">
        <f t="shared" si="196"/>
        <v>1</v>
      </c>
      <c r="W100" s="121">
        <f t="shared" si="197"/>
        <v>1</v>
      </c>
      <c r="X100" s="122">
        <f t="shared" si="198"/>
        <v>0</v>
      </c>
      <c r="Y100" s="121">
        <f t="shared" si="199"/>
        <v>3</v>
      </c>
      <c r="Z100" s="122">
        <f t="shared" si="200"/>
        <v>1</v>
      </c>
      <c r="AA100" s="121">
        <f t="shared" si="201"/>
        <v>2</v>
      </c>
      <c r="AB100" s="122">
        <f t="shared" si="202"/>
        <v>0</v>
      </c>
      <c r="AD100" s="121">
        <f t="shared" ca="1" si="203"/>
        <v>0</v>
      </c>
      <c r="AE100" s="281">
        <f t="shared" ca="1" si="204"/>
        <v>1</v>
      </c>
      <c r="AF100" s="122">
        <f t="shared" ca="1" si="205"/>
        <v>0</v>
      </c>
      <c r="AG100" s="121">
        <f t="shared" ca="1" si="206"/>
        <v>0</v>
      </c>
      <c r="AH100" s="281">
        <f t="shared" ca="1" si="207"/>
        <v>1</v>
      </c>
      <c r="AI100" s="122">
        <f t="shared" ca="1" si="208"/>
        <v>0</v>
      </c>
      <c r="AJ100" s="121">
        <f t="shared" ca="1" si="209"/>
        <v>0</v>
      </c>
      <c r="AK100" s="281">
        <f t="shared" ca="1" si="210"/>
        <v>1</v>
      </c>
      <c r="AL100" s="122">
        <f t="shared" ca="1" si="211"/>
        <v>0</v>
      </c>
      <c r="AM100" s="121">
        <f t="shared" ca="1" si="212"/>
        <v>2</v>
      </c>
      <c r="AN100" s="281">
        <f t="shared" ca="1" si="213"/>
        <v>2</v>
      </c>
      <c r="AO100" s="122">
        <f t="shared" ca="1" si="214"/>
        <v>0</v>
      </c>
      <c r="AP100" s="121">
        <f t="shared" ca="1" si="215"/>
        <v>1</v>
      </c>
      <c r="AQ100" s="281">
        <f t="shared" ca="1" si="216"/>
        <v>1</v>
      </c>
      <c r="AR100" s="122">
        <f t="shared" ca="1" si="217"/>
        <v>0</v>
      </c>
      <c r="AT100" s="121">
        <f t="shared" ca="1" si="218"/>
        <v>1</v>
      </c>
      <c r="AU100" s="122">
        <f t="shared" ca="1" si="219"/>
        <v>0</v>
      </c>
      <c r="AV100" s="121">
        <f t="shared" ca="1" si="220"/>
        <v>3</v>
      </c>
      <c r="AW100" s="122">
        <f t="shared" ca="1" si="221"/>
        <v>1</v>
      </c>
      <c r="AX100" s="121">
        <f t="shared" ca="1" si="222"/>
        <v>1</v>
      </c>
      <c r="AY100" s="122">
        <f t="shared" ca="1" si="223"/>
        <v>0</v>
      </c>
      <c r="AZ100" s="121">
        <f t="shared" ca="1" si="224"/>
        <v>3</v>
      </c>
      <c r="BA100" s="122">
        <f t="shared" ca="1" si="225"/>
        <v>1</v>
      </c>
      <c r="BB100" s="121">
        <f t="shared" ca="1" si="226"/>
        <v>1</v>
      </c>
      <c r="BC100" s="122">
        <f t="shared" ca="1" si="227"/>
        <v>1</v>
      </c>
    </row>
    <row r="101" spans="3:55" x14ac:dyDescent="0.2">
      <c r="C101" s="121">
        <f t="shared" si="178"/>
        <v>0</v>
      </c>
      <c r="D101" s="281">
        <f t="shared" si="179"/>
        <v>1</v>
      </c>
      <c r="E101" s="122">
        <f t="shared" si="180"/>
        <v>0</v>
      </c>
      <c r="F101" s="121">
        <f t="shared" si="181"/>
        <v>1</v>
      </c>
      <c r="G101" s="281">
        <f t="shared" si="182"/>
        <v>0</v>
      </c>
      <c r="H101" s="122">
        <f t="shared" si="183"/>
        <v>0</v>
      </c>
      <c r="I101" s="121">
        <f t="shared" si="184"/>
        <v>1</v>
      </c>
      <c r="J101" s="281">
        <f t="shared" si="185"/>
        <v>2</v>
      </c>
      <c r="K101" s="122">
        <f t="shared" si="186"/>
        <v>0</v>
      </c>
      <c r="L101" s="121">
        <f t="shared" si="187"/>
        <v>0</v>
      </c>
      <c r="M101" s="281">
        <f t="shared" si="188"/>
        <v>1</v>
      </c>
      <c r="N101" s="122">
        <f t="shared" si="189"/>
        <v>0</v>
      </c>
      <c r="O101" s="121">
        <f t="shared" si="190"/>
        <v>1</v>
      </c>
      <c r="P101" s="281">
        <f t="shared" si="191"/>
        <v>2</v>
      </c>
      <c r="Q101" s="122">
        <f t="shared" si="192"/>
        <v>0</v>
      </c>
      <c r="S101" s="121">
        <f t="shared" si="193"/>
        <v>0</v>
      </c>
      <c r="T101" s="122">
        <f t="shared" si="194"/>
        <v>1</v>
      </c>
      <c r="U101" s="121">
        <f t="shared" si="195"/>
        <v>1</v>
      </c>
      <c r="V101" s="122">
        <f t="shared" si="196"/>
        <v>0</v>
      </c>
      <c r="W101" s="121">
        <f t="shared" si="197"/>
        <v>2</v>
      </c>
      <c r="X101" s="122">
        <f t="shared" si="198"/>
        <v>1</v>
      </c>
      <c r="Y101" s="121">
        <f t="shared" si="199"/>
        <v>1</v>
      </c>
      <c r="Z101" s="122">
        <f t="shared" si="200"/>
        <v>0</v>
      </c>
      <c r="AA101" s="121">
        <f t="shared" si="201"/>
        <v>3</v>
      </c>
      <c r="AB101" s="122">
        <f t="shared" si="202"/>
        <v>0</v>
      </c>
      <c r="AD101" s="121">
        <f t="shared" ca="1" si="203"/>
        <v>0</v>
      </c>
      <c r="AE101" s="281">
        <f t="shared" ca="1" si="204"/>
        <v>1</v>
      </c>
      <c r="AF101" s="122">
        <f t="shared" ca="1" si="205"/>
        <v>0</v>
      </c>
      <c r="AG101" s="121">
        <f t="shared" ca="1" si="206"/>
        <v>1</v>
      </c>
      <c r="AH101" s="281">
        <f t="shared" ca="1" si="207"/>
        <v>0</v>
      </c>
      <c r="AI101" s="122">
        <f t="shared" ca="1" si="208"/>
        <v>0</v>
      </c>
      <c r="AJ101" s="121">
        <f t="shared" ca="1" si="209"/>
        <v>1</v>
      </c>
      <c r="AK101" s="281">
        <f t="shared" ca="1" si="210"/>
        <v>2</v>
      </c>
      <c r="AL101" s="122">
        <f t="shared" ca="1" si="211"/>
        <v>0</v>
      </c>
      <c r="AM101" s="121">
        <f t="shared" ca="1" si="212"/>
        <v>0</v>
      </c>
      <c r="AN101" s="281">
        <f t="shared" ca="1" si="213"/>
        <v>1</v>
      </c>
      <c r="AO101" s="122">
        <f t="shared" ca="1" si="214"/>
        <v>0</v>
      </c>
      <c r="AP101" s="121">
        <f t="shared" ca="1" si="215"/>
        <v>2</v>
      </c>
      <c r="AQ101" s="281">
        <f t="shared" ca="1" si="216"/>
        <v>1</v>
      </c>
      <c r="AR101" s="122">
        <f t="shared" ca="1" si="217"/>
        <v>0</v>
      </c>
      <c r="AT101" s="121">
        <f t="shared" ca="1" si="218"/>
        <v>0</v>
      </c>
      <c r="AU101" s="122">
        <f t="shared" ca="1" si="219"/>
        <v>1</v>
      </c>
      <c r="AV101" s="121">
        <f t="shared" ca="1" si="220"/>
        <v>4</v>
      </c>
      <c r="AW101" s="122">
        <f t="shared" ca="1" si="221"/>
        <v>0</v>
      </c>
      <c r="AX101" s="121">
        <f t="shared" ca="1" si="222"/>
        <v>3</v>
      </c>
      <c r="AY101" s="122">
        <f t="shared" ca="1" si="223"/>
        <v>0</v>
      </c>
      <c r="AZ101" s="121">
        <f t="shared" ca="1" si="224"/>
        <v>0</v>
      </c>
      <c r="BA101" s="122">
        <f t="shared" ca="1" si="225"/>
        <v>0</v>
      </c>
      <c r="BB101" s="121">
        <f t="shared" ca="1" si="226"/>
        <v>2</v>
      </c>
      <c r="BC101" s="122">
        <f t="shared" ca="1" si="227"/>
        <v>1</v>
      </c>
    </row>
    <row r="102" spans="3:55" x14ac:dyDescent="0.2">
      <c r="C102" s="121">
        <f t="shared" si="178"/>
        <v>2</v>
      </c>
      <c r="D102" s="281">
        <f t="shared" si="179"/>
        <v>0</v>
      </c>
      <c r="E102" s="122">
        <f t="shared" si="180"/>
        <v>0</v>
      </c>
      <c r="F102" s="121">
        <f t="shared" si="181"/>
        <v>0</v>
      </c>
      <c r="G102" s="281">
        <f t="shared" si="182"/>
        <v>2</v>
      </c>
      <c r="H102" s="122">
        <f t="shared" si="183"/>
        <v>0</v>
      </c>
      <c r="I102" s="121">
        <f t="shared" si="184"/>
        <v>0</v>
      </c>
      <c r="J102" s="281">
        <f t="shared" si="185"/>
        <v>1</v>
      </c>
      <c r="K102" s="122">
        <f t="shared" si="186"/>
        <v>0</v>
      </c>
      <c r="L102" s="121">
        <f t="shared" si="187"/>
        <v>1</v>
      </c>
      <c r="M102" s="281">
        <f t="shared" si="188"/>
        <v>2</v>
      </c>
      <c r="N102" s="122">
        <f t="shared" si="189"/>
        <v>0</v>
      </c>
      <c r="O102" s="121">
        <f t="shared" si="190"/>
        <v>1</v>
      </c>
      <c r="P102" s="281">
        <f t="shared" si="191"/>
        <v>1</v>
      </c>
      <c r="Q102" s="122">
        <f t="shared" si="192"/>
        <v>0</v>
      </c>
      <c r="S102" s="121">
        <f t="shared" si="193"/>
        <v>2</v>
      </c>
      <c r="T102" s="122">
        <f t="shared" si="194"/>
        <v>0</v>
      </c>
      <c r="U102" s="121">
        <f t="shared" si="195"/>
        <v>2</v>
      </c>
      <c r="V102" s="122">
        <f t="shared" si="196"/>
        <v>0</v>
      </c>
      <c r="W102" s="121">
        <f t="shared" si="197"/>
        <v>1</v>
      </c>
      <c r="X102" s="122">
        <f t="shared" si="198"/>
        <v>0</v>
      </c>
      <c r="Y102" s="121">
        <f t="shared" si="199"/>
        <v>3</v>
      </c>
      <c r="Z102" s="122">
        <f t="shared" si="200"/>
        <v>0</v>
      </c>
      <c r="AA102" s="121">
        <f t="shared" si="201"/>
        <v>2</v>
      </c>
      <c r="AB102" s="122">
        <f t="shared" si="202"/>
        <v>0</v>
      </c>
      <c r="AD102" s="121">
        <f t="shared" ca="1" si="203"/>
        <v>2</v>
      </c>
      <c r="AE102" s="281">
        <f t="shared" ca="1" si="204"/>
        <v>0</v>
      </c>
      <c r="AF102" s="122">
        <f t="shared" ca="1" si="205"/>
        <v>0</v>
      </c>
      <c r="AG102" s="121">
        <f t="shared" ca="1" si="206"/>
        <v>1</v>
      </c>
      <c r="AH102" s="281">
        <f t="shared" ca="1" si="207"/>
        <v>1</v>
      </c>
      <c r="AI102" s="122">
        <f t="shared" ca="1" si="208"/>
        <v>0</v>
      </c>
      <c r="AJ102" s="121">
        <f t="shared" ca="1" si="209"/>
        <v>1</v>
      </c>
      <c r="AK102" s="281">
        <f t="shared" ca="1" si="210"/>
        <v>0</v>
      </c>
      <c r="AL102" s="122">
        <f t="shared" ca="1" si="211"/>
        <v>0</v>
      </c>
      <c r="AM102" s="121">
        <f t="shared" ca="1" si="212"/>
        <v>2</v>
      </c>
      <c r="AN102" s="281">
        <f t="shared" ca="1" si="213"/>
        <v>1</v>
      </c>
      <c r="AO102" s="122">
        <f t="shared" ca="1" si="214"/>
        <v>0</v>
      </c>
      <c r="AP102" s="121">
        <f t="shared" ca="1" si="215"/>
        <v>2</v>
      </c>
      <c r="AQ102" s="281">
        <f t="shared" ca="1" si="216"/>
        <v>0</v>
      </c>
      <c r="AR102" s="122">
        <f t="shared" ca="1" si="217"/>
        <v>0</v>
      </c>
      <c r="AT102" s="121">
        <f t="shared" ca="1" si="218"/>
        <v>2</v>
      </c>
      <c r="AU102" s="122">
        <f t="shared" ca="1" si="219"/>
        <v>0</v>
      </c>
      <c r="AV102" s="121">
        <f t="shared" ca="1" si="220"/>
        <v>2</v>
      </c>
      <c r="AW102" s="122">
        <f t="shared" ca="1" si="221"/>
        <v>0</v>
      </c>
      <c r="AX102" s="121">
        <f t="shared" ca="1" si="222"/>
        <v>1</v>
      </c>
      <c r="AY102" s="122">
        <f t="shared" ca="1" si="223"/>
        <v>0</v>
      </c>
      <c r="AZ102" s="121">
        <f t="shared" ca="1" si="224"/>
        <v>3</v>
      </c>
      <c r="BA102" s="122">
        <f t="shared" ca="1" si="225"/>
        <v>0</v>
      </c>
      <c r="BB102" s="121">
        <f t="shared" ca="1" si="226"/>
        <v>2</v>
      </c>
      <c r="BC102" s="122">
        <f t="shared" ca="1" si="227"/>
        <v>0</v>
      </c>
    </row>
    <row r="103" spans="3:55" x14ac:dyDescent="0.2">
      <c r="C103" s="121">
        <f t="shared" si="178"/>
        <v>0</v>
      </c>
      <c r="D103" s="281">
        <f t="shared" si="179"/>
        <v>1</v>
      </c>
      <c r="E103" s="122">
        <f t="shared" si="180"/>
        <v>0</v>
      </c>
      <c r="F103" s="121">
        <f t="shared" si="181"/>
        <v>0</v>
      </c>
      <c r="G103" s="281">
        <f t="shared" si="182"/>
        <v>1</v>
      </c>
      <c r="H103" s="122">
        <f t="shared" si="183"/>
        <v>0</v>
      </c>
      <c r="I103" s="121">
        <f t="shared" si="184"/>
        <v>1</v>
      </c>
      <c r="J103" s="281">
        <f t="shared" si="185"/>
        <v>1</v>
      </c>
      <c r="K103" s="122">
        <f t="shared" si="186"/>
        <v>0</v>
      </c>
      <c r="L103" s="121">
        <f t="shared" si="187"/>
        <v>2</v>
      </c>
      <c r="M103" s="281">
        <f t="shared" si="188"/>
        <v>1</v>
      </c>
      <c r="N103" s="122">
        <f t="shared" si="189"/>
        <v>1</v>
      </c>
      <c r="O103" s="121">
        <f t="shared" si="190"/>
        <v>1</v>
      </c>
      <c r="P103" s="281">
        <f t="shared" si="191"/>
        <v>0</v>
      </c>
      <c r="Q103" s="122">
        <f t="shared" si="192"/>
        <v>0</v>
      </c>
      <c r="S103" s="121">
        <f t="shared" si="193"/>
        <v>1</v>
      </c>
      <c r="T103" s="122">
        <f t="shared" si="194"/>
        <v>0</v>
      </c>
      <c r="U103" s="121">
        <f t="shared" si="195"/>
        <v>0</v>
      </c>
      <c r="V103" s="122">
        <f t="shared" si="196"/>
        <v>1</v>
      </c>
      <c r="W103" s="121">
        <f t="shared" si="197"/>
        <v>1</v>
      </c>
      <c r="X103" s="122">
        <f t="shared" si="198"/>
        <v>1</v>
      </c>
      <c r="Y103" s="121">
        <f t="shared" si="199"/>
        <v>3</v>
      </c>
      <c r="Z103" s="122">
        <f t="shared" si="200"/>
        <v>1</v>
      </c>
      <c r="AA103" s="121">
        <f t="shared" si="201"/>
        <v>1</v>
      </c>
      <c r="AB103" s="122">
        <f t="shared" si="202"/>
        <v>0</v>
      </c>
      <c r="AD103" s="121">
        <f t="shared" ca="1" si="203"/>
        <v>1</v>
      </c>
      <c r="AE103" s="281">
        <f t="shared" ca="1" si="204"/>
        <v>0</v>
      </c>
      <c r="AF103" s="122">
        <f t="shared" ca="1" si="205"/>
        <v>0</v>
      </c>
      <c r="AG103" s="121">
        <f t="shared" ca="1" si="206"/>
        <v>0</v>
      </c>
      <c r="AH103" s="281">
        <f t="shared" ca="1" si="207"/>
        <v>1</v>
      </c>
      <c r="AI103" s="122">
        <f t="shared" ca="1" si="208"/>
        <v>0</v>
      </c>
      <c r="AJ103" s="121">
        <f t="shared" ca="1" si="209"/>
        <v>1</v>
      </c>
      <c r="AK103" s="281">
        <f t="shared" ca="1" si="210"/>
        <v>1</v>
      </c>
      <c r="AL103" s="122">
        <f t="shared" ca="1" si="211"/>
        <v>0</v>
      </c>
      <c r="AM103" s="121">
        <f t="shared" ca="1" si="212"/>
        <v>2</v>
      </c>
      <c r="AN103" s="281">
        <f t="shared" ca="1" si="213"/>
        <v>2</v>
      </c>
      <c r="AO103" s="122">
        <f t="shared" ca="1" si="214"/>
        <v>0</v>
      </c>
      <c r="AP103" s="121">
        <f t="shared" ca="1" si="215"/>
        <v>1</v>
      </c>
      <c r="AQ103" s="281">
        <f t="shared" ca="1" si="216"/>
        <v>0</v>
      </c>
      <c r="AR103" s="122">
        <f t="shared" ca="1" si="217"/>
        <v>0</v>
      </c>
      <c r="AT103" s="121">
        <f t="shared" ca="1" si="218"/>
        <v>1</v>
      </c>
      <c r="AU103" s="122">
        <f t="shared" ca="1" si="219"/>
        <v>0</v>
      </c>
      <c r="AV103" s="121">
        <f t="shared" ca="1" si="220"/>
        <v>0</v>
      </c>
      <c r="AW103" s="122">
        <f t="shared" ca="1" si="221"/>
        <v>1</v>
      </c>
      <c r="AX103" s="121">
        <f t="shared" ca="1" si="222"/>
        <v>1</v>
      </c>
      <c r="AY103" s="122">
        <f t="shared" ca="1" si="223"/>
        <v>1</v>
      </c>
      <c r="AZ103" s="121">
        <f t="shared" ca="1" si="224"/>
        <v>3</v>
      </c>
      <c r="BA103" s="122">
        <f t="shared" ca="1" si="225"/>
        <v>1</v>
      </c>
      <c r="BB103" s="121">
        <f t="shared" ca="1" si="226"/>
        <v>1</v>
      </c>
      <c r="BC103" s="122">
        <f t="shared" ca="1" si="227"/>
        <v>0</v>
      </c>
    </row>
    <row r="104" spans="3:55" x14ac:dyDescent="0.2">
      <c r="C104" s="121">
        <f t="shared" si="178"/>
        <v>0</v>
      </c>
      <c r="D104" s="281">
        <f t="shared" si="179"/>
        <v>0</v>
      </c>
      <c r="E104" s="122">
        <f t="shared" si="180"/>
        <v>0</v>
      </c>
      <c r="F104" s="121">
        <f t="shared" si="181"/>
        <v>0</v>
      </c>
      <c r="G104" s="281">
        <f t="shared" si="182"/>
        <v>0</v>
      </c>
      <c r="H104" s="122">
        <f t="shared" si="183"/>
        <v>0</v>
      </c>
      <c r="I104" s="121">
        <f t="shared" si="184"/>
        <v>2</v>
      </c>
      <c r="J104" s="281">
        <f t="shared" si="185"/>
        <v>1</v>
      </c>
      <c r="K104" s="122">
        <f t="shared" si="186"/>
        <v>0</v>
      </c>
      <c r="L104" s="121">
        <f t="shared" si="187"/>
        <v>1</v>
      </c>
      <c r="M104" s="281">
        <f t="shared" si="188"/>
        <v>2</v>
      </c>
      <c r="N104" s="122">
        <f t="shared" si="189"/>
        <v>0</v>
      </c>
      <c r="O104" s="121">
        <f t="shared" si="190"/>
        <v>2</v>
      </c>
      <c r="P104" s="281">
        <f t="shared" si="191"/>
        <v>0</v>
      </c>
      <c r="Q104" s="122">
        <f t="shared" si="192"/>
        <v>0</v>
      </c>
      <c r="S104" s="121">
        <f t="shared" si="193"/>
        <v>0</v>
      </c>
      <c r="T104" s="122">
        <f t="shared" si="194"/>
        <v>0</v>
      </c>
      <c r="U104" s="121">
        <f t="shared" si="195"/>
        <v>0</v>
      </c>
      <c r="V104" s="122">
        <f t="shared" si="196"/>
        <v>0</v>
      </c>
      <c r="W104" s="121">
        <f t="shared" si="197"/>
        <v>3</v>
      </c>
      <c r="X104" s="122">
        <f t="shared" si="198"/>
        <v>0</v>
      </c>
      <c r="Y104" s="121">
        <f t="shared" si="199"/>
        <v>3</v>
      </c>
      <c r="Z104" s="122">
        <f t="shared" si="200"/>
        <v>0</v>
      </c>
      <c r="AA104" s="121">
        <f t="shared" si="201"/>
        <v>2</v>
      </c>
      <c r="AB104" s="122">
        <f t="shared" si="202"/>
        <v>0</v>
      </c>
      <c r="AD104" s="121">
        <f t="shared" ca="1" si="203"/>
        <v>0</v>
      </c>
      <c r="AE104" s="281">
        <f t="shared" ca="1" si="204"/>
        <v>0</v>
      </c>
      <c r="AF104" s="122">
        <f t="shared" ca="1" si="205"/>
        <v>0</v>
      </c>
      <c r="AG104" s="121">
        <f t="shared" ca="1" si="206"/>
        <v>0</v>
      </c>
      <c r="AH104" s="281">
        <f t="shared" ca="1" si="207"/>
        <v>0</v>
      </c>
      <c r="AI104" s="122">
        <f t="shared" ca="1" si="208"/>
        <v>0</v>
      </c>
      <c r="AJ104" s="121">
        <f t="shared" ca="1" si="209"/>
        <v>1</v>
      </c>
      <c r="AK104" s="281">
        <f t="shared" ca="1" si="210"/>
        <v>2</v>
      </c>
      <c r="AL104" s="122">
        <f t="shared" ca="1" si="211"/>
        <v>0</v>
      </c>
      <c r="AM104" s="121">
        <f t="shared" ca="1" si="212"/>
        <v>2</v>
      </c>
      <c r="AN104" s="281">
        <f t="shared" ca="1" si="213"/>
        <v>1</v>
      </c>
      <c r="AO104" s="122">
        <f t="shared" ca="1" si="214"/>
        <v>0</v>
      </c>
      <c r="AP104" s="121">
        <f t="shared" ca="1" si="215"/>
        <v>1</v>
      </c>
      <c r="AQ104" s="281">
        <f t="shared" ca="1" si="216"/>
        <v>1</v>
      </c>
      <c r="AR104" s="122">
        <f t="shared" ca="1" si="217"/>
        <v>0</v>
      </c>
      <c r="AT104" s="121">
        <f t="shared" ca="1" si="218"/>
        <v>0</v>
      </c>
      <c r="AU104" s="122">
        <f t="shared" ca="1" si="219"/>
        <v>0</v>
      </c>
      <c r="AV104" s="121">
        <f t="shared" ca="1" si="220"/>
        <v>0</v>
      </c>
      <c r="AW104" s="122">
        <f t="shared" ca="1" si="221"/>
        <v>0</v>
      </c>
      <c r="AX104" s="121">
        <f t="shared" ca="1" si="222"/>
        <v>2</v>
      </c>
      <c r="AY104" s="122">
        <f t="shared" ca="1" si="223"/>
        <v>1</v>
      </c>
      <c r="AZ104" s="121">
        <f t="shared" ca="1" si="224"/>
        <v>3</v>
      </c>
      <c r="BA104" s="122">
        <f t="shared" ca="1" si="225"/>
        <v>0</v>
      </c>
      <c r="BB104" s="121">
        <f t="shared" ca="1" si="226"/>
        <v>2</v>
      </c>
      <c r="BC104" s="122">
        <f t="shared" ca="1" si="227"/>
        <v>0</v>
      </c>
    </row>
    <row r="105" spans="3:55" x14ac:dyDescent="0.2">
      <c r="C105" s="110"/>
      <c r="D105" s="113"/>
      <c r="E105" s="123"/>
      <c r="F105" s="124"/>
      <c r="G105" s="113"/>
      <c r="H105" s="123"/>
      <c r="I105" s="124"/>
      <c r="J105" s="113"/>
      <c r="K105" s="123"/>
      <c r="L105" s="124"/>
      <c r="M105" s="113"/>
      <c r="N105" s="123"/>
      <c r="O105" s="124"/>
      <c r="P105" s="113"/>
      <c r="Q105" s="123"/>
      <c r="S105" s="110"/>
      <c r="T105" s="123"/>
      <c r="U105" s="124"/>
      <c r="V105" s="123"/>
      <c r="W105" s="124"/>
      <c r="X105" s="123"/>
      <c r="Y105" s="124"/>
      <c r="Z105" s="123"/>
      <c r="AA105" s="124"/>
      <c r="AB105" s="123"/>
      <c r="AD105" s="110"/>
      <c r="AE105" s="113"/>
      <c r="AF105" s="123"/>
      <c r="AG105" s="124"/>
      <c r="AH105" s="113"/>
      <c r="AI105" s="123"/>
      <c r="AJ105" s="124"/>
      <c r="AK105" s="113"/>
      <c r="AL105" s="123"/>
      <c r="AM105" s="124"/>
      <c r="AN105" s="113"/>
      <c r="AO105" s="123"/>
      <c r="AP105" s="124"/>
      <c r="AQ105" s="113"/>
      <c r="AR105" s="123"/>
      <c r="AT105" s="110"/>
      <c r="AU105" s="123"/>
      <c r="AV105" s="124"/>
      <c r="AW105" s="123"/>
      <c r="AX105" s="124"/>
      <c r="AY105" s="123"/>
      <c r="AZ105" s="124"/>
      <c r="BA105" s="123"/>
      <c r="BB105" s="124"/>
      <c r="BC105" s="123"/>
    </row>
    <row r="106" spans="3:55" x14ac:dyDescent="0.2">
      <c r="C106" s="108">
        <f t="shared" ref="C106:Q106" si="228">SUM(C95:C104)</f>
        <v>3</v>
      </c>
      <c r="D106" s="114">
        <f t="shared" si="228"/>
        <v>11</v>
      </c>
      <c r="E106" s="109">
        <f t="shared" si="228"/>
        <v>0</v>
      </c>
      <c r="F106" s="108">
        <f t="shared" si="228"/>
        <v>4</v>
      </c>
      <c r="G106" s="114">
        <f t="shared" si="228"/>
        <v>10</v>
      </c>
      <c r="H106" s="109">
        <f t="shared" si="228"/>
        <v>0</v>
      </c>
      <c r="I106" s="108">
        <f t="shared" si="228"/>
        <v>12</v>
      </c>
      <c r="J106" s="114">
        <f t="shared" si="228"/>
        <v>7</v>
      </c>
      <c r="K106" s="109">
        <f t="shared" si="228"/>
        <v>0</v>
      </c>
      <c r="L106" s="108">
        <f t="shared" si="228"/>
        <v>10</v>
      </c>
      <c r="M106" s="114">
        <f t="shared" si="228"/>
        <v>14</v>
      </c>
      <c r="N106" s="109">
        <f t="shared" si="228"/>
        <v>2</v>
      </c>
      <c r="O106" s="108">
        <f t="shared" si="228"/>
        <v>11</v>
      </c>
      <c r="P106" s="114">
        <f t="shared" si="228"/>
        <v>10</v>
      </c>
      <c r="Q106" s="109">
        <f t="shared" si="228"/>
        <v>0</v>
      </c>
      <c r="S106" s="108">
        <f>SUM(S95:S104)</f>
        <v>6</v>
      </c>
      <c r="T106" s="109">
        <f t="shared" ref="T106:AB106" si="229">SUM(T95:T104)</f>
        <v>8</v>
      </c>
      <c r="U106" s="108">
        <f t="shared" si="229"/>
        <v>8</v>
      </c>
      <c r="V106" s="109">
        <f t="shared" si="229"/>
        <v>6</v>
      </c>
      <c r="W106" s="108">
        <f t="shared" si="229"/>
        <v>17</v>
      </c>
      <c r="X106" s="109">
        <f t="shared" si="229"/>
        <v>2</v>
      </c>
      <c r="Y106" s="108">
        <f t="shared" si="229"/>
        <v>22</v>
      </c>
      <c r="Z106" s="109">
        <f t="shared" si="229"/>
        <v>4</v>
      </c>
      <c r="AA106" s="108">
        <f t="shared" si="229"/>
        <v>21</v>
      </c>
      <c r="AB106" s="109">
        <f t="shared" si="229"/>
        <v>0</v>
      </c>
      <c r="AD106" s="108">
        <f t="shared" ref="AD106:AR106" ca="1" si="230">SUM(AD95:AD104)</f>
        <v>8</v>
      </c>
      <c r="AE106" s="114">
        <f t="shared" ca="1" si="230"/>
        <v>5</v>
      </c>
      <c r="AF106" s="109">
        <f t="shared" ca="1" si="230"/>
        <v>1</v>
      </c>
      <c r="AG106" s="108">
        <f t="shared" ca="1" si="230"/>
        <v>5</v>
      </c>
      <c r="AH106" s="114">
        <f t="shared" ca="1" si="230"/>
        <v>9</v>
      </c>
      <c r="AI106" s="109">
        <f t="shared" ca="1" si="230"/>
        <v>0</v>
      </c>
      <c r="AJ106" s="108">
        <f t="shared" ca="1" si="230"/>
        <v>12</v>
      </c>
      <c r="AK106" s="114">
        <f t="shared" ca="1" si="230"/>
        <v>7</v>
      </c>
      <c r="AL106" s="109">
        <f t="shared" ca="1" si="230"/>
        <v>0</v>
      </c>
      <c r="AM106" s="108">
        <f t="shared" ca="1" si="230"/>
        <v>15</v>
      </c>
      <c r="AN106" s="114">
        <f t="shared" ca="1" si="230"/>
        <v>11</v>
      </c>
      <c r="AO106" s="109">
        <f t="shared" ca="1" si="230"/>
        <v>0</v>
      </c>
      <c r="AP106" s="108">
        <f t="shared" ca="1" si="230"/>
        <v>13</v>
      </c>
      <c r="AQ106" s="114">
        <f t="shared" ca="1" si="230"/>
        <v>8</v>
      </c>
      <c r="AR106" s="109">
        <f t="shared" ca="1" si="230"/>
        <v>0</v>
      </c>
      <c r="AT106" s="108">
        <f ca="1">SUM(AT95:AT104)</f>
        <v>10</v>
      </c>
      <c r="AU106" s="109">
        <f t="shared" ref="AU106:BC106" ca="1" si="231">SUM(AU95:AU104)</f>
        <v>4</v>
      </c>
      <c r="AV106" s="108">
        <f t="shared" ca="1" si="231"/>
        <v>20</v>
      </c>
      <c r="AW106" s="109">
        <f t="shared" ca="1" si="231"/>
        <v>9</v>
      </c>
      <c r="AX106" s="108">
        <f t="shared" ca="1" si="231"/>
        <v>17</v>
      </c>
      <c r="AY106" s="109">
        <f t="shared" ca="1" si="231"/>
        <v>2</v>
      </c>
      <c r="AZ106" s="108">
        <f t="shared" ca="1" si="231"/>
        <v>22</v>
      </c>
      <c r="BA106" s="109">
        <f t="shared" ca="1" si="231"/>
        <v>2</v>
      </c>
      <c r="BB106" s="108">
        <f t="shared" ca="1" si="231"/>
        <v>19</v>
      </c>
      <c r="BC106" s="109">
        <f t="shared" ca="1" si="231"/>
        <v>2</v>
      </c>
    </row>
  </sheetData>
  <mergeCells count="23">
    <mergeCell ref="AP1:AR2"/>
    <mergeCell ref="AR39:AV39"/>
    <mergeCell ref="AW39:BA39"/>
    <mergeCell ref="AD58:BC59"/>
    <mergeCell ref="AD1:AF2"/>
    <mergeCell ref="AJ1:AL2"/>
    <mergeCell ref="AU1:AW2"/>
    <mergeCell ref="AY1:BA2"/>
    <mergeCell ref="AR3:AV3"/>
    <mergeCell ref="AW3:BA3"/>
    <mergeCell ref="AD20:BA20"/>
    <mergeCell ref="AR21:AV21"/>
    <mergeCell ref="AW21:BA21"/>
    <mergeCell ref="AD38:BA38"/>
    <mergeCell ref="Q39:U39"/>
    <mergeCell ref="V39:Z39"/>
    <mergeCell ref="C58:AB59"/>
    <mergeCell ref="Q3:U3"/>
    <mergeCell ref="V3:Z3"/>
    <mergeCell ref="C20:Z20"/>
    <mergeCell ref="C38:Z38"/>
    <mergeCell ref="Q21:U21"/>
    <mergeCell ref="V21:Z21"/>
  </mergeCells>
  <pageMargins left="0.2" right="0.2" top="0.2" bottom="0.2" header="0" footer="0"/>
  <pageSetup scale="8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6"/>
  <sheetViews>
    <sheetView workbookViewId="0">
      <selection activeCell="J9" sqref="J9"/>
    </sheetView>
  </sheetViews>
  <sheetFormatPr defaultRowHeight="12.75" x14ac:dyDescent="0.2"/>
  <cols>
    <col min="1" max="1" width="3.28515625" customWidth="1"/>
    <col min="2" max="2" width="6" bestFit="1" customWidth="1"/>
    <col min="3" max="3" width="5.5703125" bestFit="1" customWidth="1"/>
    <col min="4" max="4" width="18.5703125" customWidth="1"/>
    <col min="5" max="5" width="7.42578125" bestFit="1" customWidth="1"/>
    <col min="6" max="6" width="9.28515625" customWidth="1"/>
    <col min="7" max="7" width="8.140625" customWidth="1"/>
    <col min="8" max="8" width="6" bestFit="1" customWidth="1"/>
    <col min="9" max="9" width="5.28515625" bestFit="1" customWidth="1"/>
    <col min="10" max="10" width="25.85546875" customWidth="1"/>
    <col min="11" max="11" width="7.140625" bestFit="1" customWidth="1"/>
    <col min="12" max="12" width="14.7109375" customWidth="1"/>
    <col min="13" max="13" width="8.85546875" bestFit="1" customWidth="1"/>
    <col min="14" max="14" width="6.140625" bestFit="1" customWidth="1"/>
    <col min="15" max="16" width="4.42578125" customWidth="1"/>
    <col min="17" max="17" width="2.5703125" customWidth="1"/>
    <col min="18" max="18" width="4.28515625" customWidth="1"/>
    <col min="19" max="20" width="7.140625" bestFit="1" customWidth="1"/>
    <col min="21" max="21" width="8.28515625" bestFit="1" customWidth="1"/>
    <col min="22" max="22" width="9.85546875" bestFit="1" customWidth="1"/>
    <col min="23" max="23" width="8.7109375" bestFit="1" customWidth="1"/>
    <col min="24" max="24" width="7.140625" bestFit="1" customWidth="1"/>
    <col min="25" max="34" width="5.140625" bestFit="1" customWidth="1"/>
    <col min="35" max="35" width="3.7109375" customWidth="1"/>
    <col min="36" max="36" width="5" bestFit="1" customWidth="1"/>
    <col min="37" max="37" width="6" bestFit="1" customWidth="1"/>
  </cols>
  <sheetData>
    <row r="2" spans="2:37" ht="25.5" x14ac:dyDescent="0.35">
      <c r="B2" s="413" t="s">
        <v>11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7"/>
      <c r="P2" s="449"/>
      <c r="Q2" s="450"/>
      <c r="R2" s="450"/>
      <c r="S2" s="450"/>
      <c r="T2" s="450"/>
      <c r="U2" s="447" t="s">
        <v>197</v>
      </c>
      <c r="V2" s="447" t="s">
        <v>249</v>
      </c>
      <c r="W2" s="447" t="s">
        <v>360</v>
      </c>
      <c r="X2" s="449" t="s">
        <v>198</v>
      </c>
      <c r="Y2" s="450"/>
      <c r="Z2" s="450"/>
      <c r="AA2" s="450"/>
      <c r="AB2" s="450"/>
      <c r="AC2" s="451"/>
      <c r="AD2" s="449" t="s">
        <v>200</v>
      </c>
      <c r="AE2" s="450"/>
      <c r="AF2" s="450"/>
      <c r="AG2" s="450"/>
      <c r="AH2" s="451"/>
      <c r="AJ2" s="452" t="s">
        <v>308</v>
      </c>
      <c r="AK2" s="452"/>
    </row>
    <row r="3" spans="2:37" x14ac:dyDescent="0.2">
      <c r="B3" s="47" t="s">
        <v>297</v>
      </c>
      <c r="C3" s="47" t="s">
        <v>238</v>
      </c>
      <c r="D3" s="48" t="s">
        <v>236</v>
      </c>
      <c r="E3" s="48" t="s">
        <v>210</v>
      </c>
      <c r="F3" s="48" t="s">
        <v>233</v>
      </c>
      <c r="G3" s="48" t="s">
        <v>72</v>
      </c>
      <c r="H3" s="48" t="s">
        <v>297</v>
      </c>
      <c r="I3" s="48" t="s">
        <v>238</v>
      </c>
      <c r="J3" s="48" t="s">
        <v>237</v>
      </c>
      <c r="K3" s="51" t="s">
        <v>210</v>
      </c>
      <c r="L3" s="48" t="s">
        <v>234</v>
      </c>
      <c r="M3" s="48" t="s">
        <v>235</v>
      </c>
      <c r="N3" s="49" t="s">
        <v>332</v>
      </c>
      <c r="P3" s="453" t="s">
        <v>199</v>
      </c>
      <c r="Q3" s="454"/>
      <c r="R3" s="454"/>
      <c r="S3" s="70" t="s">
        <v>71</v>
      </c>
      <c r="T3" s="70" t="s">
        <v>72</v>
      </c>
      <c r="U3" s="448"/>
      <c r="V3" s="448"/>
      <c r="W3" s="448"/>
      <c r="X3" s="71" t="s">
        <v>77</v>
      </c>
      <c r="Y3" s="97">
        <v>5</v>
      </c>
      <c r="Z3" s="98">
        <v>4</v>
      </c>
      <c r="AA3" s="98">
        <v>3</v>
      </c>
      <c r="AB3" s="98">
        <v>2</v>
      </c>
      <c r="AC3" s="99">
        <v>1</v>
      </c>
      <c r="AD3" s="100">
        <v>5</v>
      </c>
      <c r="AE3" s="98">
        <v>4</v>
      </c>
      <c r="AF3" s="98">
        <v>3</v>
      </c>
      <c r="AG3" s="98">
        <v>2</v>
      </c>
      <c r="AH3" s="99">
        <v>1</v>
      </c>
      <c r="AJ3" s="411" t="s">
        <v>233</v>
      </c>
      <c r="AK3" s="411" t="s">
        <v>72</v>
      </c>
    </row>
    <row r="4" spans="2:37" ht="16.5" customHeight="1" thickBot="1" x14ac:dyDescent="0.35">
      <c r="B4" s="343">
        <v>718</v>
      </c>
      <c r="C4" s="360">
        <v>5</v>
      </c>
      <c r="D4" s="347" t="s">
        <v>13</v>
      </c>
      <c r="E4" s="348">
        <v>-300</v>
      </c>
      <c r="F4" s="349">
        <f t="shared" ref="F4:G19" si="0">IF(AJ4=INT(AJ4),AJ4,CONCATENATE(TRUNC(AJ4)," ½"))</f>
        <v>7</v>
      </c>
      <c r="G4" s="350">
        <f t="shared" si="0"/>
        <v>134</v>
      </c>
      <c r="H4" s="168">
        <f t="shared" ref="H4:H19" si="1">IF(ISODD(B4),B4+1,B4-1)</f>
        <v>717</v>
      </c>
      <c r="I4" s="147">
        <f t="shared" ref="I4:I19" si="2">17-C4</f>
        <v>12</v>
      </c>
      <c r="J4" s="351" t="s">
        <v>122</v>
      </c>
      <c r="K4" s="356">
        <v>250</v>
      </c>
      <c r="L4" s="335" t="s">
        <v>157</v>
      </c>
      <c r="M4" s="336">
        <v>0.38541666666666669</v>
      </c>
      <c r="N4" s="331" t="s">
        <v>331</v>
      </c>
      <c r="P4" s="90">
        <v>60</v>
      </c>
      <c r="Q4" s="91" t="s">
        <v>73</v>
      </c>
      <c r="R4" s="90">
        <v>58</v>
      </c>
      <c r="S4" s="11" t="str">
        <f>IF((P4-AJ4)&gt;R4,"Fav",IF(P4&lt;(R4+AJ4),"Dog","Push"))</f>
        <v>Dog</v>
      </c>
      <c r="T4" s="11" t="str">
        <f>IF((P4+R4)&gt;AK4,"Over",IF((P4+R4)&lt;AK4,"Under","Push"))</f>
        <v>Under</v>
      </c>
      <c r="U4" s="11" t="str">
        <f>IF(AND(P4&gt;R4,P4-R4&lt;=AJ4),"yes","no")</f>
        <v>yes</v>
      </c>
      <c r="V4" s="11" t="str">
        <f>IF(AJ4&lt;5,U4,"")</f>
        <v/>
      </c>
      <c r="W4" s="11" t="str">
        <f>IF(AND((P4-R4)&gt;=(AJ4-1),(P4-R4)&lt;=(AJ4+1)),"yes", "no")</f>
        <v>no</v>
      </c>
      <c r="X4" s="76" t="str">
        <f>IF(C4&lt;6,S4,"")</f>
        <v>Dog</v>
      </c>
      <c r="Y4" s="77" t="str">
        <f>IF($C4=Y$3,$S4,"")</f>
        <v>Dog</v>
      </c>
      <c r="Z4" s="78" t="str">
        <f>IF($C4=Z$3,$S4,"")</f>
        <v/>
      </c>
      <c r="AA4" s="78" t="str">
        <f>IF($C4=AA$3,$S4,"")</f>
        <v/>
      </c>
      <c r="AB4" s="78" t="str">
        <f>IF($C4=AB$3,$S4,"")</f>
        <v/>
      </c>
      <c r="AC4" s="79" t="str">
        <f>IF($C4=AC$3,$S4,"")</f>
        <v/>
      </c>
      <c r="AD4" s="77" t="str">
        <f>IF($C4=AD$3,IF($P4&gt;$R4,"Fav","Dog"),"")</f>
        <v>Fav</v>
      </c>
      <c r="AE4" s="78" t="str">
        <f>IF($C4=AE$3,IF($P4&gt;$R4,"Fav","Dog"),"")</f>
        <v/>
      </c>
      <c r="AF4" s="78" t="str">
        <f>IF($C4=AF$3,IF($P4&gt;$R4,"Fav","Dog"),"")</f>
        <v/>
      </c>
      <c r="AG4" s="78" t="str">
        <f>IF($C4=AG$3,IF($P4&gt;$R4,"Fav","Dog"),"")</f>
        <v/>
      </c>
      <c r="AH4" s="79" t="str">
        <f>IF($C4=AH$3,IF($P4&gt;$R4,"Fav","Dog"),"")</f>
        <v/>
      </c>
      <c r="AJ4">
        <v>7</v>
      </c>
      <c r="AK4">
        <v>134</v>
      </c>
    </row>
    <row r="5" spans="2:37" ht="16.5" customHeight="1" thickBot="1" x14ac:dyDescent="0.35">
      <c r="B5" s="344">
        <v>722</v>
      </c>
      <c r="C5" s="361">
        <v>5</v>
      </c>
      <c r="D5" s="330" t="s">
        <v>99</v>
      </c>
      <c r="E5" s="328">
        <v>-350</v>
      </c>
      <c r="F5" s="259" t="str">
        <f t="shared" si="0"/>
        <v>7 ½</v>
      </c>
      <c r="G5" s="262">
        <f t="shared" si="0"/>
        <v>135</v>
      </c>
      <c r="H5" s="169">
        <f t="shared" si="1"/>
        <v>721</v>
      </c>
      <c r="I5" s="148">
        <f t="shared" si="2"/>
        <v>12</v>
      </c>
      <c r="J5" s="181" t="s">
        <v>318</v>
      </c>
      <c r="K5" s="357">
        <v>290</v>
      </c>
      <c r="L5" s="337" t="s">
        <v>219</v>
      </c>
      <c r="M5" s="338">
        <v>0.40277777777777773</v>
      </c>
      <c r="N5" s="332" t="s">
        <v>342</v>
      </c>
      <c r="P5" s="90">
        <v>76</v>
      </c>
      <c r="Q5" s="91" t="s">
        <v>73</v>
      </c>
      <c r="R5" s="90">
        <v>71</v>
      </c>
      <c r="S5" s="234" t="str">
        <f t="shared" ref="S5:S19" si="3">IF((P5-AJ5)&gt;R5,"Fav",IF(P5&lt;(R5+AJ5),"Dog","Push"))</f>
        <v>Dog</v>
      </c>
      <c r="T5" s="234" t="str">
        <f t="shared" ref="T5:T19" si="4">IF((P5+R5)&gt;AK5,"Over",IF((P5+R5)&lt;AK5,"Under","Push"))</f>
        <v>Over</v>
      </c>
      <c r="U5" s="234" t="str">
        <f t="shared" ref="U5:U19" si="5">IF(AND(P5&gt;R5,P5-R5&lt;=AJ5),"yes","no")</f>
        <v>yes</v>
      </c>
      <c r="V5" s="234" t="str">
        <f>IF(AJ5&lt;5,U5,"")</f>
        <v/>
      </c>
      <c r="W5" s="234" t="str">
        <f>IF(AND((P5-R5)&gt;=(AJ5-1),(P5-R5)&lt;=(AJ5+1)),"yes", "no")</f>
        <v>no</v>
      </c>
      <c r="X5" s="278" t="str">
        <f t="shared" ref="X5:X19" si="6">IF(C5&lt;6,S5,"")</f>
        <v>Dog</v>
      </c>
      <c r="Y5" s="236" t="str">
        <f t="shared" ref="Y5:AC19" si="7">IF($C5=Y$3,$S5,"")</f>
        <v>Dog</v>
      </c>
      <c r="Z5" s="237" t="str">
        <f t="shared" si="7"/>
        <v/>
      </c>
      <c r="AA5" s="237" t="str">
        <f t="shared" si="7"/>
        <v/>
      </c>
      <c r="AB5" s="237" t="str">
        <f t="shared" si="7"/>
        <v/>
      </c>
      <c r="AC5" s="238" t="str">
        <f t="shared" si="7"/>
        <v/>
      </c>
      <c r="AD5" s="236" t="str">
        <f t="shared" ref="AD5:AH19" si="8">IF($C5=AD$3,IF($P5&gt;$R5,"Fav","Dog"),"")</f>
        <v>Fav</v>
      </c>
      <c r="AE5" s="237" t="str">
        <f t="shared" si="8"/>
        <v/>
      </c>
      <c r="AF5" s="237" t="str">
        <f t="shared" si="8"/>
        <v/>
      </c>
      <c r="AG5" s="237" t="str">
        <f t="shared" si="8"/>
        <v/>
      </c>
      <c r="AH5" s="238" t="str">
        <f t="shared" si="8"/>
        <v/>
      </c>
      <c r="AJ5">
        <v>7.5</v>
      </c>
      <c r="AK5">
        <v>135</v>
      </c>
    </row>
    <row r="6" spans="2:37" ht="16.5" customHeight="1" thickBot="1" x14ac:dyDescent="0.35">
      <c r="B6" s="345">
        <v>736</v>
      </c>
      <c r="C6" s="362">
        <v>4</v>
      </c>
      <c r="D6" s="329" t="s">
        <v>38</v>
      </c>
      <c r="E6" s="327">
        <v>-700</v>
      </c>
      <c r="F6" s="260" t="str">
        <f t="shared" si="0"/>
        <v>11 ½</v>
      </c>
      <c r="G6" s="252">
        <f t="shared" si="0"/>
        <v>145</v>
      </c>
      <c r="H6" s="170">
        <f t="shared" si="1"/>
        <v>735</v>
      </c>
      <c r="I6" s="149">
        <f t="shared" si="2"/>
        <v>13</v>
      </c>
      <c r="J6" s="188" t="s">
        <v>257</v>
      </c>
      <c r="K6" s="358">
        <v>525</v>
      </c>
      <c r="L6" s="339" t="s">
        <v>158</v>
      </c>
      <c r="M6" s="340">
        <v>0.4375</v>
      </c>
      <c r="N6" s="333" t="s">
        <v>334</v>
      </c>
      <c r="P6" s="90">
        <v>76</v>
      </c>
      <c r="Q6" s="91" t="s">
        <v>73</v>
      </c>
      <c r="R6" s="90">
        <v>64</v>
      </c>
      <c r="S6" s="11" t="str">
        <f t="shared" si="3"/>
        <v>Fav</v>
      </c>
      <c r="T6" s="11" t="str">
        <f t="shared" si="4"/>
        <v>Under</v>
      </c>
      <c r="U6" s="11" t="str">
        <f t="shared" si="5"/>
        <v>no</v>
      </c>
      <c r="V6" s="11" t="str">
        <f t="shared" ref="V6:V19" si="9">IF(AJ6&lt;5,U6,"")</f>
        <v/>
      </c>
      <c r="W6" s="11" t="str">
        <f t="shared" ref="W6:W19" si="10">IF(AND((P6-R6)&gt;=(AJ6-1),(P6-R6)&lt;=(AJ6+1)),"yes", "no")</f>
        <v>yes</v>
      </c>
      <c r="X6" s="80" t="str">
        <f t="shared" si="6"/>
        <v>Fav</v>
      </c>
      <c r="Y6" s="81" t="str">
        <f t="shared" si="7"/>
        <v/>
      </c>
      <c r="Z6" s="82" t="str">
        <f t="shared" si="7"/>
        <v>Fav</v>
      </c>
      <c r="AA6" s="82" t="str">
        <f t="shared" si="7"/>
        <v/>
      </c>
      <c r="AB6" s="82" t="str">
        <f t="shared" si="7"/>
        <v/>
      </c>
      <c r="AC6" s="83" t="str">
        <f t="shared" si="7"/>
        <v/>
      </c>
      <c r="AD6" s="81" t="str">
        <f t="shared" si="8"/>
        <v/>
      </c>
      <c r="AE6" s="82" t="str">
        <f t="shared" si="8"/>
        <v>Fav</v>
      </c>
      <c r="AF6" s="82" t="str">
        <f t="shared" si="8"/>
        <v/>
      </c>
      <c r="AG6" s="82" t="str">
        <f t="shared" si="8"/>
        <v/>
      </c>
      <c r="AH6" s="83" t="str">
        <f t="shared" si="8"/>
        <v/>
      </c>
      <c r="AJ6">
        <v>11.5</v>
      </c>
      <c r="AK6">
        <v>145</v>
      </c>
    </row>
    <row r="7" spans="2:37" ht="16.5" customHeight="1" thickBot="1" x14ac:dyDescent="0.35">
      <c r="B7" s="344">
        <v>738</v>
      </c>
      <c r="C7" s="361">
        <v>1</v>
      </c>
      <c r="D7" s="330" t="s">
        <v>1</v>
      </c>
      <c r="E7" s="328">
        <v>-8000</v>
      </c>
      <c r="F7" s="259">
        <f t="shared" si="0"/>
        <v>22</v>
      </c>
      <c r="G7" s="262">
        <f t="shared" si="0"/>
        <v>153</v>
      </c>
      <c r="H7" s="169">
        <f t="shared" si="1"/>
        <v>737</v>
      </c>
      <c r="I7" s="148">
        <f t="shared" si="2"/>
        <v>16</v>
      </c>
      <c r="J7" s="181" t="s">
        <v>328</v>
      </c>
      <c r="K7" s="357">
        <v>3375</v>
      </c>
      <c r="L7" s="337" t="s">
        <v>41</v>
      </c>
      <c r="M7" s="338">
        <v>0.45833333333333331</v>
      </c>
      <c r="N7" s="332" t="s">
        <v>335</v>
      </c>
      <c r="P7" s="90">
        <v>66</v>
      </c>
      <c r="Q7" s="91" t="s">
        <v>73</v>
      </c>
      <c r="R7" s="90">
        <v>46</v>
      </c>
      <c r="S7" s="234" t="str">
        <f t="shared" si="3"/>
        <v>Dog</v>
      </c>
      <c r="T7" s="234" t="str">
        <f t="shared" si="4"/>
        <v>Under</v>
      </c>
      <c r="U7" s="234" t="str">
        <f t="shared" si="5"/>
        <v>yes</v>
      </c>
      <c r="V7" s="234" t="str">
        <f t="shared" si="9"/>
        <v/>
      </c>
      <c r="W7" s="234" t="str">
        <f t="shared" si="10"/>
        <v>no</v>
      </c>
      <c r="X7" s="278" t="str">
        <f t="shared" si="6"/>
        <v>Dog</v>
      </c>
      <c r="Y7" s="236" t="str">
        <f t="shared" si="7"/>
        <v/>
      </c>
      <c r="Z7" s="237" t="str">
        <f t="shared" si="7"/>
        <v/>
      </c>
      <c r="AA7" s="237" t="str">
        <f t="shared" si="7"/>
        <v/>
      </c>
      <c r="AB7" s="237" t="str">
        <f t="shared" si="7"/>
        <v/>
      </c>
      <c r="AC7" s="238" t="str">
        <f t="shared" si="7"/>
        <v>Dog</v>
      </c>
      <c r="AD7" s="236" t="str">
        <f t="shared" si="8"/>
        <v/>
      </c>
      <c r="AE7" s="237" t="str">
        <f t="shared" si="8"/>
        <v/>
      </c>
      <c r="AF7" s="237" t="str">
        <f t="shared" si="8"/>
        <v/>
      </c>
      <c r="AG7" s="237" t="str">
        <f t="shared" si="8"/>
        <v/>
      </c>
      <c r="AH7" s="238" t="str">
        <f t="shared" si="8"/>
        <v>Fav</v>
      </c>
      <c r="AJ7">
        <v>22</v>
      </c>
      <c r="AK7">
        <v>153</v>
      </c>
    </row>
    <row r="8" spans="2:37" ht="16.5" customHeight="1" thickBot="1" x14ac:dyDescent="0.35">
      <c r="B8" s="345">
        <v>720</v>
      </c>
      <c r="C8" s="362">
        <v>4</v>
      </c>
      <c r="D8" s="329" t="s">
        <v>88</v>
      </c>
      <c r="E8" s="327">
        <v>-1300</v>
      </c>
      <c r="F8" s="260">
        <f t="shared" si="0"/>
        <v>14</v>
      </c>
      <c r="G8" s="252" t="str">
        <f t="shared" si="0"/>
        <v>147 ½</v>
      </c>
      <c r="H8" s="170">
        <f t="shared" si="1"/>
        <v>719</v>
      </c>
      <c r="I8" s="149">
        <f t="shared" si="2"/>
        <v>13</v>
      </c>
      <c r="J8" s="188" t="s">
        <v>39</v>
      </c>
      <c r="K8" s="358">
        <v>850</v>
      </c>
      <c r="L8" s="339" t="s">
        <v>157</v>
      </c>
      <c r="M8" s="340">
        <v>0.48958333333333331</v>
      </c>
      <c r="N8" s="333" t="s">
        <v>331</v>
      </c>
      <c r="P8" s="90">
        <v>86</v>
      </c>
      <c r="Q8" s="91" t="s">
        <v>73</v>
      </c>
      <c r="R8" s="90">
        <v>80</v>
      </c>
      <c r="S8" s="11" t="str">
        <f t="shared" si="3"/>
        <v>Dog</v>
      </c>
      <c r="T8" s="11" t="str">
        <f t="shared" si="4"/>
        <v>Over</v>
      </c>
      <c r="U8" s="11" t="str">
        <f t="shared" si="5"/>
        <v>yes</v>
      </c>
      <c r="V8" s="11" t="str">
        <f t="shared" si="9"/>
        <v/>
      </c>
      <c r="W8" s="11" t="str">
        <f t="shared" si="10"/>
        <v>no</v>
      </c>
      <c r="X8" s="80" t="str">
        <f t="shared" si="6"/>
        <v>Dog</v>
      </c>
      <c r="Y8" s="81" t="str">
        <f t="shared" si="7"/>
        <v/>
      </c>
      <c r="Z8" s="82" t="str">
        <f t="shared" si="7"/>
        <v>Dog</v>
      </c>
      <c r="AA8" s="82" t="str">
        <f t="shared" si="7"/>
        <v/>
      </c>
      <c r="AB8" s="82" t="str">
        <f t="shared" si="7"/>
        <v/>
      </c>
      <c r="AC8" s="83" t="str">
        <f t="shared" si="7"/>
        <v/>
      </c>
      <c r="AD8" s="81" t="str">
        <f t="shared" si="8"/>
        <v/>
      </c>
      <c r="AE8" s="82" t="str">
        <f t="shared" si="8"/>
        <v>Fav</v>
      </c>
      <c r="AF8" s="82" t="str">
        <f t="shared" si="8"/>
        <v/>
      </c>
      <c r="AG8" s="82" t="str">
        <f t="shared" si="8"/>
        <v/>
      </c>
      <c r="AH8" s="83" t="str">
        <f t="shared" si="8"/>
        <v/>
      </c>
      <c r="AJ8">
        <v>14</v>
      </c>
      <c r="AK8">
        <v>147.5</v>
      </c>
    </row>
    <row r="9" spans="2:37" ht="16.5" customHeight="1" thickBot="1" x14ac:dyDescent="0.35">
      <c r="B9" s="344">
        <v>724</v>
      </c>
      <c r="C9" s="361">
        <v>4</v>
      </c>
      <c r="D9" s="330" t="s">
        <v>12</v>
      </c>
      <c r="E9" s="328">
        <v>-525</v>
      </c>
      <c r="F9" s="259" t="str">
        <f t="shared" si="0"/>
        <v>10 ½</v>
      </c>
      <c r="G9" s="262">
        <f t="shared" si="0"/>
        <v>145</v>
      </c>
      <c r="H9" s="169">
        <f t="shared" si="1"/>
        <v>723</v>
      </c>
      <c r="I9" s="148">
        <f t="shared" si="2"/>
        <v>13</v>
      </c>
      <c r="J9" s="181" t="s">
        <v>343</v>
      </c>
      <c r="K9" s="357">
        <v>415</v>
      </c>
      <c r="L9" s="337" t="s">
        <v>219</v>
      </c>
      <c r="M9" s="338">
        <v>0.50694444444444442</v>
      </c>
      <c r="N9" s="332" t="s">
        <v>342</v>
      </c>
      <c r="P9" s="90">
        <v>80</v>
      </c>
      <c r="Q9" s="91" t="s">
        <v>73</v>
      </c>
      <c r="R9" s="90">
        <v>65</v>
      </c>
      <c r="S9" s="234" t="str">
        <f t="shared" si="3"/>
        <v>Fav</v>
      </c>
      <c r="T9" s="234" t="str">
        <f t="shared" si="4"/>
        <v>Push</v>
      </c>
      <c r="U9" s="234" t="str">
        <f t="shared" si="5"/>
        <v>no</v>
      </c>
      <c r="V9" s="234" t="str">
        <f t="shared" si="9"/>
        <v/>
      </c>
      <c r="W9" s="234" t="str">
        <f t="shared" si="10"/>
        <v>no</v>
      </c>
      <c r="X9" s="278" t="str">
        <f t="shared" si="6"/>
        <v>Fav</v>
      </c>
      <c r="Y9" s="236" t="str">
        <f t="shared" si="7"/>
        <v/>
      </c>
      <c r="Z9" s="237" t="str">
        <f t="shared" si="7"/>
        <v>Fav</v>
      </c>
      <c r="AA9" s="237" t="str">
        <f t="shared" si="7"/>
        <v/>
      </c>
      <c r="AB9" s="237" t="str">
        <f t="shared" si="7"/>
        <v/>
      </c>
      <c r="AC9" s="238" t="str">
        <f t="shared" si="7"/>
        <v/>
      </c>
      <c r="AD9" s="236" t="str">
        <f t="shared" si="8"/>
        <v/>
      </c>
      <c r="AE9" s="237" t="str">
        <f t="shared" si="8"/>
        <v>Fav</v>
      </c>
      <c r="AF9" s="237" t="str">
        <f t="shared" si="8"/>
        <v/>
      </c>
      <c r="AG9" s="237" t="str">
        <f t="shared" si="8"/>
        <v/>
      </c>
      <c r="AH9" s="238" t="str">
        <f t="shared" si="8"/>
        <v/>
      </c>
      <c r="AJ9">
        <v>10.5</v>
      </c>
      <c r="AK9">
        <v>145</v>
      </c>
    </row>
    <row r="10" spans="2:37" ht="16.5" customHeight="1" thickBot="1" x14ac:dyDescent="0.35">
      <c r="B10" s="345">
        <v>734</v>
      </c>
      <c r="C10" s="362">
        <v>5</v>
      </c>
      <c r="D10" s="329" t="s">
        <v>67</v>
      </c>
      <c r="E10" s="327">
        <v>-115</v>
      </c>
      <c r="F10" s="260">
        <f t="shared" si="0"/>
        <v>1</v>
      </c>
      <c r="G10" s="252">
        <f t="shared" si="0"/>
        <v>136</v>
      </c>
      <c r="H10" s="170">
        <f t="shared" si="1"/>
        <v>733</v>
      </c>
      <c r="I10" s="149">
        <f t="shared" si="2"/>
        <v>12</v>
      </c>
      <c r="J10" s="188" t="s">
        <v>344</v>
      </c>
      <c r="K10" s="364">
        <v>-105</v>
      </c>
      <c r="L10" s="339" t="s">
        <v>158</v>
      </c>
      <c r="M10" s="340">
        <v>0.54166666666666663</v>
      </c>
      <c r="N10" s="333" t="s">
        <v>334</v>
      </c>
      <c r="P10" s="90">
        <v>72</v>
      </c>
      <c r="Q10" s="91" t="s">
        <v>73</v>
      </c>
      <c r="R10" s="90">
        <v>81</v>
      </c>
      <c r="S10" s="11" t="str">
        <f t="shared" si="3"/>
        <v>Dog</v>
      </c>
      <c r="T10" s="11" t="str">
        <f t="shared" si="4"/>
        <v>Over</v>
      </c>
      <c r="U10" s="11" t="str">
        <f t="shared" si="5"/>
        <v>no</v>
      </c>
      <c r="V10" s="11" t="str">
        <f t="shared" si="9"/>
        <v>no</v>
      </c>
      <c r="W10" s="11" t="str">
        <f t="shared" si="10"/>
        <v>no</v>
      </c>
      <c r="X10" s="80" t="str">
        <f t="shared" si="6"/>
        <v>Dog</v>
      </c>
      <c r="Y10" s="81" t="str">
        <f t="shared" si="7"/>
        <v>Dog</v>
      </c>
      <c r="Z10" s="82" t="str">
        <f t="shared" si="7"/>
        <v/>
      </c>
      <c r="AA10" s="82" t="str">
        <f t="shared" si="7"/>
        <v/>
      </c>
      <c r="AB10" s="82" t="str">
        <f t="shared" si="7"/>
        <v/>
      </c>
      <c r="AC10" s="83" t="str">
        <f t="shared" si="7"/>
        <v/>
      </c>
      <c r="AD10" s="81" t="str">
        <f t="shared" si="8"/>
        <v>Dog</v>
      </c>
      <c r="AE10" s="82" t="str">
        <f t="shared" si="8"/>
        <v/>
      </c>
      <c r="AF10" s="82" t="str">
        <f t="shared" si="8"/>
        <v/>
      </c>
      <c r="AG10" s="82" t="str">
        <f t="shared" si="8"/>
        <v/>
      </c>
      <c r="AH10" s="83" t="str">
        <f t="shared" si="8"/>
        <v/>
      </c>
      <c r="AJ10">
        <v>1</v>
      </c>
      <c r="AK10">
        <v>136</v>
      </c>
    </row>
    <row r="11" spans="2:37" ht="16.5" customHeight="1" thickBot="1" x14ac:dyDescent="0.35">
      <c r="B11" s="344">
        <v>739</v>
      </c>
      <c r="C11" s="361">
        <v>9</v>
      </c>
      <c r="D11" s="330" t="s">
        <v>85</v>
      </c>
      <c r="E11" s="328">
        <v>-120</v>
      </c>
      <c r="F11" s="259">
        <f t="shared" si="0"/>
        <v>1</v>
      </c>
      <c r="G11" s="262" t="str">
        <f t="shared" si="0"/>
        <v>130 ½</v>
      </c>
      <c r="H11" s="169">
        <f t="shared" si="1"/>
        <v>740</v>
      </c>
      <c r="I11" s="148">
        <f t="shared" si="2"/>
        <v>8</v>
      </c>
      <c r="J11" s="181" t="s">
        <v>345</v>
      </c>
      <c r="K11" s="357">
        <v>100</v>
      </c>
      <c r="L11" s="337" t="s">
        <v>41</v>
      </c>
      <c r="M11" s="338">
        <v>0.5625</v>
      </c>
      <c r="N11" s="332" t="s">
        <v>335</v>
      </c>
      <c r="P11" s="90">
        <v>66</v>
      </c>
      <c r="Q11" s="91" t="s">
        <v>73</v>
      </c>
      <c r="R11" s="90">
        <v>68</v>
      </c>
      <c r="S11" s="234" t="str">
        <f t="shared" si="3"/>
        <v>Dog</v>
      </c>
      <c r="T11" s="234" t="str">
        <f t="shared" si="4"/>
        <v>Over</v>
      </c>
      <c r="U11" s="234" t="str">
        <f t="shared" si="5"/>
        <v>no</v>
      </c>
      <c r="V11" s="234" t="str">
        <f t="shared" si="9"/>
        <v>no</v>
      </c>
      <c r="W11" s="234" t="str">
        <f t="shared" si="10"/>
        <v>no</v>
      </c>
      <c r="X11" s="278" t="str">
        <f t="shared" si="6"/>
        <v/>
      </c>
      <c r="Y11" s="236" t="str">
        <f t="shared" si="7"/>
        <v/>
      </c>
      <c r="Z11" s="237" t="str">
        <f t="shared" si="7"/>
        <v/>
      </c>
      <c r="AA11" s="237" t="str">
        <f t="shared" si="7"/>
        <v/>
      </c>
      <c r="AB11" s="237" t="str">
        <f t="shared" si="7"/>
        <v/>
      </c>
      <c r="AC11" s="238" t="str">
        <f t="shared" si="7"/>
        <v/>
      </c>
      <c r="AD11" s="236" t="str">
        <f t="shared" si="8"/>
        <v/>
      </c>
      <c r="AE11" s="237" t="str">
        <f t="shared" si="8"/>
        <v/>
      </c>
      <c r="AF11" s="237" t="str">
        <f t="shared" si="8"/>
        <v/>
      </c>
      <c r="AG11" s="237" t="str">
        <f t="shared" si="8"/>
        <v/>
      </c>
      <c r="AH11" s="238" t="str">
        <f t="shared" si="8"/>
        <v/>
      </c>
      <c r="AJ11">
        <v>1</v>
      </c>
      <c r="AK11">
        <v>130.5</v>
      </c>
    </row>
    <row r="12" spans="2:37" ht="16.5" customHeight="1" thickBot="1" x14ac:dyDescent="0.35">
      <c r="B12" s="345">
        <v>728</v>
      </c>
      <c r="C12" s="362">
        <v>6</v>
      </c>
      <c r="D12" s="329" t="s">
        <v>165</v>
      </c>
      <c r="E12" s="327">
        <v>-130</v>
      </c>
      <c r="F12" s="260">
        <f t="shared" si="0"/>
        <v>2</v>
      </c>
      <c r="G12" s="252" t="str">
        <f t="shared" si="0"/>
        <v>141 ½</v>
      </c>
      <c r="H12" s="170">
        <f t="shared" si="1"/>
        <v>727</v>
      </c>
      <c r="I12" s="149">
        <f t="shared" si="2"/>
        <v>11</v>
      </c>
      <c r="J12" s="188" t="s">
        <v>110</v>
      </c>
      <c r="K12" s="358">
        <v>110</v>
      </c>
      <c r="L12" s="339" t="s">
        <v>219</v>
      </c>
      <c r="M12" s="340">
        <v>0.65972222222222221</v>
      </c>
      <c r="N12" s="333" t="s">
        <v>334</v>
      </c>
      <c r="P12" s="90">
        <v>65</v>
      </c>
      <c r="Q12" s="91" t="s">
        <v>73</v>
      </c>
      <c r="R12" s="90">
        <v>76</v>
      </c>
      <c r="S12" s="11" t="str">
        <f t="shared" si="3"/>
        <v>Dog</v>
      </c>
      <c r="T12" s="11" t="str">
        <f t="shared" si="4"/>
        <v>Under</v>
      </c>
      <c r="U12" s="11" t="str">
        <f t="shared" si="5"/>
        <v>no</v>
      </c>
      <c r="V12" s="11" t="str">
        <f t="shared" si="9"/>
        <v>no</v>
      </c>
      <c r="W12" s="11" t="str">
        <f t="shared" si="10"/>
        <v>no</v>
      </c>
      <c r="X12" s="80" t="str">
        <f t="shared" si="6"/>
        <v/>
      </c>
      <c r="Y12" s="81" t="str">
        <f t="shared" si="7"/>
        <v/>
      </c>
      <c r="Z12" s="82" t="str">
        <f t="shared" si="7"/>
        <v/>
      </c>
      <c r="AA12" s="82" t="str">
        <f t="shared" si="7"/>
        <v/>
      </c>
      <c r="AB12" s="82" t="str">
        <f t="shared" si="7"/>
        <v/>
      </c>
      <c r="AC12" s="83" t="str">
        <f t="shared" si="7"/>
        <v/>
      </c>
      <c r="AD12" s="81" t="str">
        <f t="shared" si="8"/>
        <v/>
      </c>
      <c r="AE12" s="82" t="str">
        <f t="shared" si="8"/>
        <v/>
      </c>
      <c r="AF12" s="82" t="str">
        <f t="shared" si="8"/>
        <v/>
      </c>
      <c r="AG12" s="82" t="str">
        <f t="shared" si="8"/>
        <v/>
      </c>
      <c r="AH12" s="83" t="str">
        <f t="shared" si="8"/>
        <v/>
      </c>
      <c r="AJ12">
        <v>2</v>
      </c>
      <c r="AK12">
        <v>141.5</v>
      </c>
    </row>
    <row r="13" spans="2:37" ht="16.5" customHeight="1" thickBot="1" x14ac:dyDescent="0.35">
      <c r="B13" s="344">
        <v>714</v>
      </c>
      <c r="C13" s="361">
        <v>1</v>
      </c>
      <c r="D13" s="330" t="s">
        <v>63</v>
      </c>
      <c r="E13" s="328">
        <v>-15000</v>
      </c>
      <c r="F13" s="259" t="str">
        <f>IF(AJ13=INT(AJ13),AJ13,CONCATENATE(TRUNC(AJ13)," ½"))</f>
        <v>26 ½</v>
      </c>
      <c r="G13" s="262" t="str">
        <f>IF(AK13=INT(AK13),AK13,CONCATENATE(TRUNC(AK13)," ½"))</f>
        <v>133 ½</v>
      </c>
      <c r="H13" s="169">
        <f t="shared" si="1"/>
        <v>713</v>
      </c>
      <c r="I13" s="148">
        <f t="shared" si="2"/>
        <v>16</v>
      </c>
      <c r="J13" s="181" t="s">
        <v>275</v>
      </c>
      <c r="K13" s="357">
        <v>6000</v>
      </c>
      <c r="L13" s="337" t="s">
        <v>157</v>
      </c>
      <c r="M13" s="338">
        <v>0.67361111111111116</v>
      </c>
      <c r="N13" s="332" t="s">
        <v>331</v>
      </c>
      <c r="P13" s="90">
        <v>76</v>
      </c>
      <c r="Q13" s="91" t="s">
        <v>73</v>
      </c>
      <c r="R13" s="90">
        <v>56</v>
      </c>
      <c r="S13" s="234" t="str">
        <f t="shared" si="3"/>
        <v>Dog</v>
      </c>
      <c r="T13" s="234" t="str">
        <f t="shared" si="4"/>
        <v>Under</v>
      </c>
      <c r="U13" s="234" t="str">
        <f t="shared" si="5"/>
        <v>yes</v>
      </c>
      <c r="V13" s="234" t="str">
        <f t="shared" si="9"/>
        <v/>
      </c>
      <c r="W13" s="234" t="str">
        <f t="shared" si="10"/>
        <v>no</v>
      </c>
      <c r="X13" s="278" t="str">
        <f t="shared" si="6"/>
        <v>Dog</v>
      </c>
      <c r="Y13" s="236" t="str">
        <f t="shared" si="7"/>
        <v/>
      </c>
      <c r="Z13" s="237" t="str">
        <f t="shared" si="7"/>
        <v/>
      </c>
      <c r="AA13" s="237" t="str">
        <f t="shared" si="7"/>
        <v/>
      </c>
      <c r="AB13" s="237" t="str">
        <f t="shared" si="7"/>
        <v/>
      </c>
      <c r="AC13" s="238" t="str">
        <f t="shared" si="7"/>
        <v>Dog</v>
      </c>
      <c r="AD13" s="236" t="str">
        <f t="shared" si="8"/>
        <v/>
      </c>
      <c r="AE13" s="237" t="str">
        <f t="shared" si="8"/>
        <v/>
      </c>
      <c r="AF13" s="237" t="str">
        <f t="shared" si="8"/>
        <v/>
      </c>
      <c r="AG13" s="237" t="str">
        <f t="shared" si="8"/>
        <v/>
      </c>
      <c r="AH13" s="238" t="str">
        <f t="shared" si="8"/>
        <v>Fav</v>
      </c>
      <c r="AJ13">
        <v>26.5</v>
      </c>
      <c r="AK13">
        <v>133.5</v>
      </c>
    </row>
    <row r="14" spans="2:37" ht="16.5" customHeight="1" thickBot="1" x14ac:dyDescent="0.35">
      <c r="B14" s="345">
        <v>744</v>
      </c>
      <c r="C14" s="362">
        <v>7</v>
      </c>
      <c r="D14" s="329" t="s">
        <v>70</v>
      </c>
      <c r="E14" s="327">
        <v>-190</v>
      </c>
      <c r="F14" s="260">
        <f t="shared" si="0"/>
        <v>4</v>
      </c>
      <c r="G14" s="252" t="str">
        <f t="shared" si="0"/>
        <v>126 ½</v>
      </c>
      <c r="H14" s="170">
        <f t="shared" si="1"/>
        <v>743</v>
      </c>
      <c r="I14" s="149">
        <f t="shared" si="2"/>
        <v>10</v>
      </c>
      <c r="J14" s="188" t="s">
        <v>30</v>
      </c>
      <c r="K14" s="358">
        <v>165</v>
      </c>
      <c r="L14" s="339" t="s">
        <v>41</v>
      </c>
      <c r="M14" s="340">
        <v>0.68055555555555547</v>
      </c>
      <c r="N14" s="333" t="s">
        <v>335</v>
      </c>
      <c r="P14" s="90">
        <v>85</v>
      </c>
      <c r="Q14" s="91" t="s">
        <v>73</v>
      </c>
      <c r="R14" s="90">
        <v>77</v>
      </c>
      <c r="S14" s="11" t="str">
        <f t="shared" si="3"/>
        <v>Fav</v>
      </c>
      <c r="T14" s="11" t="str">
        <f t="shared" si="4"/>
        <v>Over</v>
      </c>
      <c r="U14" s="11" t="str">
        <f t="shared" si="5"/>
        <v>no</v>
      </c>
      <c r="V14" s="11" t="str">
        <f t="shared" si="9"/>
        <v>no</v>
      </c>
      <c r="W14" s="11" t="str">
        <f t="shared" si="10"/>
        <v>no</v>
      </c>
      <c r="X14" s="80" t="str">
        <f t="shared" si="6"/>
        <v/>
      </c>
      <c r="Y14" s="81" t="str">
        <f t="shared" si="7"/>
        <v/>
      </c>
      <c r="Z14" s="82" t="str">
        <f t="shared" si="7"/>
        <v/>
      </c>
      <c r="AA14" s="82" t="str">
        <f t="shared" si="7"/>
        <v/>
      </c>
      <c r="AB14" s="82" t="str">
        <f t="shared" si="7"/>
        <v/>
      </c>
      <c r="AC14" s="83" t="str">
        <f t="shared" si="7"/>
        <v/>
      </c>
      <c r="AD14" s="81" t="str">
        <f t="shared" si="8"/>
        <v/>
      </c>
      <c r="AE14" s="82" t="str">
        <f t="shared" si="8"/>
        <v/>
      </c>
      <c r="AF14" s="82" t="str">
        <f t="shared" si="8"/>
        <v/>
      </c>
      <c r="AG14" s="82" t="str">
        <f t="shared" si="8"/>
        <v/>
      </c>
      <c r="AH14" s="83" t="str">
        <f t="shared" si="8"/>
        <v/>
      </c>
      <c r="AJ14">
        <v>4</v>
      </c>
      <c r="AK14">
        <v>126.5</v>
      </c>
    </row>
    <row r="15" spans="2:37" ht="16.5" customHeight="1" thickBot="1" x14ac:dyDescent="0.35">
      <c r="B15" s="344">
        <v>732</v>
      </c>
      <c r="C15" s="361">
        <v>4</v>
      </c>
      <c r="D15" s="330" t="s">
        <v>108</v>
      </c>
      <c r="E15" s="328">
        <v>-500</v>
      </c>
      <c r="F15" s="259" t="str">
        <f t="shared" si="0"/>
        <v>9 ½</v>
      </c>
      <c r="G15" s="262" t="str">
        <f t="shared" si="0"/>
        <v>134 ½</v>
      </c>
      <c r="H15" s="169">
        <f t="shared" si="1"/>
        <v>731</v>
      </c>
      <c r="I15" s="148">
        <f t="shared" si="2"/>
        <v>13</v>
      </c>
      <c r="J15" s="181" t="s">
        <v>112</v>
      </c>
      <c r="K15" s="357">
        <v>390</v>
      </c>
      <c r="L15" s="337" t="s">
        <v>158</v>
      </c>
      <c r="M15" s="338">
        <v>0.68541666666666667</v>
      </c>
      <c r="N15" s="332" t="s">
        <v>342</v>
      </c>
      <c r="P15" s="90">
        <v>80</v>
      </c>
      <c r="Q15" s="91" t="s">
        <v>73</v>
      </c>
      <c r="R15" s="90">
        <v>70</v>
      </c>
      <c r="S15" s="234" t="str">
        <f t="shared" si="3"/>
        <v>Fav</v>
      </c>
      <c r="T15" s="234" t="str">
        <f t="shared" si="4"/>
        <v>Over</v>
      </c>
      <c r="U15" s="234" t="str">
        <f t="shared" si="5"/>
        <v>no</v>
      </c>
      <c r="V15" s="234" t="str">
        <f t="shared" si="9"/>
        <v/>
      </c>
      <c r="W15" s="234" t="str">
        <f t="shared" si="10"/>
        <v>yes</v>
      </c>
      <c r="X15" s="278" t="str">
        <f t="shared" si="6"/>
        <v>Fav</v>
      </c>
      <c r="Y15" s="236" t="str">
        <f t="shared" si="7"/>
        <v/>
      </c>
      <c r="Z15" s="237" t="str">
        <f t="shared" si="7"/>
        <v>Fav</v>
      </c>
      <c r="AA15" s="237" t="str">
        <f t="shared" si="7"/>
        <v/>
      </c>
      <c r="AB15" s="237" t="str">
        <f t="shared" si="7"/>
        <v/>
      </c>
      <c r="AC15" s="238" t="str">
        <f t="shared" si="7"/>
        <v/>
      </c>
      <c r="AD15" s="236" t="str">
        <f t="shared" si="8"/>
        <v/>
      </c>
      <c r="AE15" s="237" t="str">
        <f t="shared" si="8"/>
        <v>Fav</v>
      </c>
      <c r="AF15" s="237" t="str">
        <f t="shared" si="8"/>
        <v/>
      </c>
      <c r="AG15" s="237" t="str">
        <f t="shared" si="8"/>
        <v/>
      </c>
      <c r="AH15" s="238" t="str">
        <f t="shared" si="8"/>
        <v/>
      </c>
      <c r="AJ15">
        <v>9.5</v>
      </c>
      <c r="AK15">
        <v>134.5</v>
      </c>
    </row>
    <row r="16" spans="2:37" ht="16.5" customHeight="1" thickBot="1" x14ac:dyDescent="0.35">
      <c r="B16" s="345">
        <v>726</v>
      </c>
      <c r="C16" s="362">
        <v>3</v>
      </c>
      <c r="D16" s="329" t="s">
        <v>139</v>
      </c>
      <c r="E16" s="327">
        <v>-1000</v>
      </c>
      <c r="F16" s="260" t="str">
        <f t="shared" si="0"/>
        <v>12 ½</v>
      </c>
      <c r="G16" s="252">
        <f t="shared" si="0"/>
        <v>147</v>
      </c>
      <c r="H16" s="170">
        <f t="shared" si="1"/>
        <v>725</v>
      </c>
      <c r="I16" s="149">
        <f t="shared" si="2"/>
        <v>14</v>
      </c>
      <c r="J16" s="188" t="s">
        <v>61</v>
      </c>
      <c r="K16" s="358">
        <v>675</v>
      </c>
      <c r="L16" s="339" t="s">
        <v>219</v>
      </c>
      <c r="M16" s="340">
        <v>0.76388888888888884</v>
      </c>
      <c r="N16" s="333" t="s">
        <v>334</v>
      </c>
      <c r="P16" s="90">
        <v>86</v>
      </c>
      <c r="Q16" s="91" t="s">
        <v>73</v>
      </c>
      <c r="R16" s="90">
        <v>80</v>
      </c>
      <c r="S16" s="11" t="str">
        <f t="shared" si="3"/>
        <v>Dog</v>
      </c>
      <c r="T16" s="11" t="str">
        <f t="shared" si="4"/>
        <v>Over</v>
      </c>
      <c r="U16" s="11" t="str">
        <f t="shared" si="5"/>
        <v>yes</v>
      </c>
      <c r="V16" s="11" t="str">
        <f t="shared" si="9"/>
        <v/>
      </c>
      <c r="W16" s="11" t="str">
        <f t="shared" si="10"/>
        <v>no</v>
      </c>
      <c r="X16" s="80" t="str">
        <f t="shared" si="6"/>
        <v>Dog</v>
      </c>
      <c r="Y16" s="81" t="str">
        <f t="shared" si="7"/>
        <v/>
      </c>
      <c r="Z16" s="82" t="str">
        <f t="shared" si="7"/>
        <v/>
      </c>
      <c r="AA16" s="82" t="str">
        <f t="shared" si="7"/>
        <v>Dog</v>
      </c>
      <c r="AB16" s="82" t="str">
        <f t="shared" si="7"/>
        <v/>
      </c>
      <c r="AC16" s="83" t="str">
        <f t="shared" si="7"/>
        <v/>
      </c>
      <c r="AD16" s="81" t="str">
        <f t="shared" si="8"/>
        <v/>
      </c>
      <c r="AE16" s="82" t="str">
        <f t="shared" si="8"/>
        <v/>
      </c>
      <c r="AF16" s="82" t="str">
        <f t="shared" si="8"/>
        <v>Fav</v>
      </c>
      <c r="AG16" s="82" t="str">
        <f t="shared" si="8"/>
        <v/>
      </c>
      <c r="AH16" s="83" t="str">
        <f t="shared" si="8"/>
        <v/>
      </c>
      <c r="AJ16">
        <v>12.5</v>
      </c>
      <c r="AK16">
        <v>147</v>
      </c>
    </row>
    <row r="17" spans="2:37" ht="16.5" customHeight="1" thickBot="1" x14ac:dyDescent="0.35">
      <c r="B17" s="344">
        <v>716</v>
      </c>
      <c r="C17" s="361">
        <v>8</v>
      </c>
      <c r="D17" s="330" t="s">
        <v>8</v>
      </c>
      <c r="E17" s="328">
        <v>-245</v>
      </c>
      <c r="F17" s="259" t="str">
        <f t="shared" si="0"/>
        <v>5 ½</v>
      </c>
      <c r="G17" s="262" t="str">
        <f t="shared" si="0"/>
        <v>137 ½</v>
      </c>
      <c r="H17" s="169">
        <f t="shared" si="1"/>
        <v>715</v>
      </c>
      <c r="I17" s="148">
        <f t="shared" si="2"/>
        <v>9</v>
      </c>
      <c r="J17" s="181" t="s">
        <v>346</v>
      </c>
      <c r="K17" s="357">
        <v>205</v>
      </c>
      <c r="L17" s="337" t="s">
        <v>157</v>
      </c>
      <c r="M17" s="338">
        <v>0.77777777777777779</v>
      </c>
      <c r="N17" s="332" t="s">
        <v>331</v>
      </c>
      <c r="P17" s="90">
        <v>84</v>
      </c>
      <c r="Q17" s="91" t="s">
        <v>73</v>
      </c>
      <c r="R17" s="90">
        <v>74</v>
      </c>
      <c r="S17" s="234" t="str">
        <f t="shared" si="3"/>
        <v>Fav</v>
      </c>
      <c r="T17" s="234" t="str">
        <f t="shared" si="4"/>
        <v>Over</v>
      </c>
      <c r="U17" s="234" t="str">
        <f t="shared" si="5"/>
        <v>no</v>
      </c>
      <c r="V17" s="234" t="str">
        <f t="shared" si="9"/>
        <v/>
      </c>
      <c r="W17" s="234" t="str">
        <f t="shared" si="10"/>
        <v>no</v>
      </c>
      <c r="X17" s="278" t="str">
        <f t="shared" si="6"/>
        <v/>
      </c>
      <c r="Y17" s="236" t="str">
        <f t="shared" si="7"/>
        <v/>
      </c>
      <c r="Z17" s="237" t="str">
        <f t="shared" si="7"/>
        <v/>
      </c>
      <c r="AA17" s="237" t="str">
        <f t="shared" si="7"/>
        <v/>
      </c>
      <c r="AB17" s="237" t="str">
        <f t="shared" si="7"/>
        <v/>
      </c>
      <c r="AC17" s="238" t="str">
        <f t="shared" si="7"/>
        <v/>
      </c>
      <c r="AD17" s="236" t="str">
        <f t="shared" si="8"/>
        <v/>
      </c>
      <c r="AE17" s="237" t="str">
        <f t="shared" si="8"/>
        <v/>
      </c>
      <c r="AF17" s="237" t="str">
        <f t="shared" si="8"/>
        <v/>
      </c>
      <c r="AG17" s="237" t="str">
        <f t="shared" si="8"/>
        <v/>
      </c>
      <c r="AH17" s="238" t="str">
        <f t="shared" si="8"/>
        <v/>
      </c>
      <c r="AJ17">
        <v>5.5</v>
      </c>
      <c r="AK17">
        <v>137.5</v>
      </c>
    </row>
    <row r="18" spans="2:37" ht="16.5" customHeight="1" thickBot="1" x14ac:dyDescent="0.35">
      <c r="B18" s="345">
        <v>742</v>
      </c>
      <c r="C18" s="362">
        <v>2</v>
      </c>
      <c r="D18" s="329" t="s">
        <v>48</v>
      </c>
      <c r="E18" s="327">
        <v>-2900</v>
      </c>
      <c r="F18" s="260" t="str">
        <f t="shared" si="0"/>
        <v>16 ½</v>
      </c>
      <c r="G18" s="252" t="str">
        <f t="shared" si="0"/>
        <v>147 ½</v>
      </c>
      <c r="H18" s="170">
        <f t="shared" si="1"/>
        <v>741</v>
      </c>
      <c r="I18" s="149">
        <f t="shared" si="2"/>
        <v>15</v>
      </c>
      <c r="J18" s="188" t="s">
        <v>347</v>
      </c>
      <c r="K18" s="358">
        <v>1700</v>
      </c>
      <c r="L18" s="339" t="s">
        <v>41</v>
      </c>
      <c r="M18" s="340">
        <v>0.78472222222222221</v>
      </c>
      <c r="N18" s="333" t="s">
        <v>335</v>
      </c>
      <c r="P18" s="90">
        <v>100</v>
      </c>
      <c r="Q18" s="91" t="s">
        <v>73</v>
      </c>
      <c r="R18" s="90">
        <v>82</v>
      </c>
      <c r="S18" s="11" t="str">
        <f t="shared" si="3"/>
        <v>Fav</v>
      </c>
      <c r="T18" s="11" t="str">
        <f t="shared" si="4"/>
        <v>Over</v>
      </c>
      <c r="U18" s="11" t="str">
        <f t="shared" si="5"/>
        <v>no</v>
      </c>
      <c r="V18" s="11" t="str">
        <f t="shared" si="9"/>
        <v/>
      </c>
      <c r="W18" s="11" t="str">
        <f t="shared" si="10"/>
        <v>no</v>
      </c>
      <c r="X18" s="80" t="str">
        <f t="shared" si="6"/>
        <v>Fav</v>
      </c>
      <c r="Y18" s="81" t="str">
        <f t="shared" si="7"/>
        <v/>
      </c>
      <c r="Z18" s="82" t="str">
        <f t="shared" si="7"/>
        <v/>
      </c>
      <c r="AA18" s="82" t="str">
        <f t="shared" si="7"/>
        <v/>
      </c>
      <c r="AB18" s="82" t="str">
        <f t="shared" si="7"/>
        <v>Fav</v>
      </c>
      <c r="AC18" s="83" t="str">
        <f t="shared" si="7"/>
        <v/>
      </c>
      <c r="AD18" s="81" t="str">
        <f t="shared" si="8"/>
        <v/>
      </c>
      <c r="AE18" s="82" t="str">
        <f t="shared" si="8"/>
        <v/>
      </c>
      <c r="AF18" s="82" t="str">
        <f t="shared" si="8"/>
        <v/>
      </c>
      <c r="AG18" s="82" t="str">
        <f t="shared" si="8"/>
        <v>Fav</v>
      </c>
      <c r="AH18" s="83" t="str">
        <f t="shared" si="8"/>
        <v/>
      </c>
      <c r="AJ18">
        <v>16.5</v>
      </c>
      <c r="AK18">
        <v>147.5</v>
      </c>
    </row>
    <row r="19" spans="2:37" ht="16.5" customHeight="1" x14ac:dyDescent="0.3">
      <c r="B19" s="346">
        <v>730</v>
      </c>
      <c r="C19" s="363">
        <v>5</v>
      </c>
      <c r="D19" s="352" t="s">
        <v>76</v>
      </c>
      <c r="E19" s="353">
        <v>-275</v>
      </c>
      <c r="F19" s="354">
        <f t="shared" si="0"/>
        <v>6</v>
      </c>
      <c r="G19" s="355" t="str">
        <f t="shared" si="0"/>
        <v>154 ½</v>
      </c>
      <c r="H19" s="171">
        <f t="shared" si="1"/>
        <v>729</v>
      </c>
      <c r="I19" s="150">
        <f t="shared" si="2"/>
        <v>12</v>
      </c>
      <c r="J19" s="191" t="s">
        <v>348</v>
      </c>
      <c r="K19" s="359">
        <v>225</v>
      </c>
      <c r="L19" s="341" t="s">
        <v>158</v>
      </c>
      <c r="M19" s="342">
        <v>0.7895833333333333</v>
      </c>
      <c r="N19" s="334" t="s">
        <v>342</v>
      </c>
      <c r="P19" s="90">
        <v>84</v>
      </c>
      <c r="Q19" s="91" t="s">
        <v>73</v>
      </c>
      <c r="R19" s="90">
        <v>73</v>
      </c>
      <c r="S19" s="234" t="str">
        <f t="shared" si="3"/>
        <v>Fav</v>
      </c>
      <c r="T19" s="234" t="str">
        <f t="shared" si="4"/>
        <v>Over</v>
      </c>
      <c r="U19" s="234" t="str">
        <f t="shared" si="5"/>
        <v>no</v>
      </c>
      <c r="V19" s="234" t="str">
        <f t="shared" si="9"/>
        <v/>
      </c>
      <c r="W19" s="234" t="str">
        <f t="shared" si="10"/>
        <v>no</v>
      </c>
      <c r="X19" s="279" t="str">
        <f t="shared" si="6"/>
        <v>Fav</v>
      </c>
      <c r="Y19" s="240" t="str">
        <f t="shared" si="7"/>
        <v>Fav</v>
      </c>
      <c r="Z19" s="241" t="str">
        <f t="shared" si="7"/>
        <v/>
      </c>
      <c r="AA19" s="241" t="str">
        <f t="shared" si="7"/>
        <v/>
      </c>
      <c r="AB19" s="241" t="str">
        <f t="shared" si="7"/>
        <v/>
      </c>
      <c r="AC19" s="242" t="str">
        <f t="shared" si="7"/>
        <v/>
      </c>
      <c r="AD19" s="240" t="str">
        <f t="shared" si="8"/>
        <v>Fav</v>
      </c>
      <c r="AE19" s="241" t="str">
        <f t="shared" si="8"/>
        <v/>
      </c>
      <c r="AF19" s="241" t="str">
        <f t="shared" si="8"/>
        <v/>
      </c>
      <c r="AG19" s="241" t="str">
        <f t="shared" si="8"/>
        <v/>
      </c>
      <c r="AH19" s="242" t="str">
        <f t="shared" si="8"/>
        <v/>
      </c>
      <c r="AJ19">
        <v>6</v>
      </c>
      <c r="AK19">
        <v>154.5</v>
      </c>
    </row>
    <row r="20" spans="2:37" ht="25.5" x14ac:dyDescent="0.35">
      <c r="B20" s="418" t="s">
        <v>10</v>
      </c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20"/>
      <c r="P20" s="88"/>
      <c r="Q20" s="89"/>
      <c r="R20" s="15" t="s">
        <v>315</v>
      </c>
      <c r="S20" s="201" t="str">
        <f>COUNTIF(S4:S19,"Fav")&amp;"-"&amp;COUNTIF(S4:S19,"Dog")&amp;"-"&amp;COUNTIF(S4:S19,"Push")</f>
        <v>7-9-0</v>
      </c>
      <c r="T20" s="201" t="str">
        <f>COUNTIF(T4:T19,"Over")&amp;"-"&amp;COUNTIF(T4:T19,"Under")&amp;"-"&amp;COUNTIF(T4:T19,"Push")</f>
        <v>10-5-1</v>
      </c>
      <c r="U20" s="201" t="str">
        <f>COUNTIF(U4:U19,"yes")&amp;"-"&amp;COUNTIF(U4:U19,"no")</f>
        <v>6-10</v>
      </c>
      <c r="V20" s="201" t="str">
        <f>COUNTIF(V4:V19,"yes")&amp;"-"&amp;COUNTIF(V4:V19,"no")</f>
        <v>0-4</v>
      </c>
      <c r="W20" s="201" t="str">
        <f>COUNTIF(W4:W19,"yes")&amp;"-"&amp;COUNTIF(W4:W19,"no")</f>
        <v>2-14</v>
      </c>
      <c r="X20" s="201" t="str">
        <f t="shared" ref="X20:AC20" si="11">COUNTIF(X4:X19,"Fav")&amp;"-"&amp;COUNTIF(X4:X19,"Dog")&amp;"-"&amp;COUNTIF(X4:X19,"Push")</f>
        <v>5-7-0</v>
      </c>
      <c r="Y20" s="201" t="str">
        <f t="shared" si="11"/>
        <v>1-3-0</v>
      </c>
      <c r="Z20" s="201" t="str">
        <f t="shared" si="11"/>
        <v>3-1-0</v>
      </c>
      <c r="AA20" s="201" t="str">
        <f t="shared" si="11"/>
        <v>0-1-0</v>
      </c>
      <c r="AB20" s="201" t="str">
        <f t="shared" si="11"/>
        <v>1-0-0</v>
      </c>
      <c r="AC20" s="201" t="str">
        <f t="shared" si="11"/>
        <v>0-2-0</v>
      </c>
      <c r="AD20" s="201" t="str">
        <f>COUNTIF(AD4:AD19,"Fav")&amp;"-"&amp;COUNTIF(AD4:AD19,"Dog")</f>
        <v>3-1</v>
      </c>
      <c r="AE20" s="201" t="str">
        <f>COUNTIF(AE4:AE19,"Fav")&amp;"-"&amp;COUNTIF(AE4:AE19,"Dog")</f>
        <v>4-0</v>
      </c>
      <c r="AF20" s="201" t="str">
        <f>COUNTIF(AF4:AF19,"Fav")&amp;"-"&amp;COUNTIF(AF4:AF19,"Dog")</f>
        <v>1-0</v>
      </c>
      <c r="AG20" s="201" t="str">
        <f>COUNTIF(AG4:AG19,"Fav")&amp;"-"&amp;COUNTIF(AG4:AG19,"Dog")</f>
        <v>1-0</v>
      </c>
      <c r="AH20" s="201" t="str">
        <f>COUNTIF(AH4:AH19,"Fav")&amp;"-"&amp;COUNTIF(AH4:AH19,"Dog")</f>
        <v>2-0</v>
      </c>
    </row>
    <row r="21" spans="2:37" ht="16.5" customHeight="1" x14ac:dyDescent="0.3">
      <c r="B21" s="174">
        <v>828</v>
      </c>
      <c r="C21" s="137">
        <v>7</v>
      </c>
      <c r="D21" s="153" t="s">
        <v>19</v>
      </c>
      <c r="E21" s="157">
        <v>-140</v>
      </c>
      <c r="F21" s="260" t="str">
        <f t="shared" ref="F21:G36" si="12">IF(AJ21=INT(AJ21),AJ21,CONCATENATE(TRUNC(AJ21)," ½"))</f>
        <v>2 ½</v>
      </c>
      <c r="G21" s="252" t="str">
        <f t="shared" si="12"/>
        <v>154 ½</v>
      </c>
      <c r="H21" s="170">
        <f>IF(ISODD(B21),B21+1,B21-1)</f>
        <v>827</v>
      </c>
      <c r="I21" s="149">
        <f>17-C21</f>
        <v>10</v>
      </c>
      <c r="J21" s="153" t="s">
        <v>178</v>
      </c>
      <c r="K21" s="133">
        <v>120</v>
      </c>
      <c r="L21" s="129" t="s">
        <v>349</v>
      </c>
      <c r="M21" s="130">
        <v>0.38541666666666669</v>
      </c>
      <c r="N21" s="312" t="s">
        <v>331</v>
      </c>
      <c r="P21" s="90">
        <v>92</v>
      </c>
      <c r="Q21" s="91" t="s">
        <v>73</v>
      </c>
      <c r="R21" s="90">
        <v>91</v>
      </c>
      <c r="S21" s="11" t="str">
        <f>IF((P21-AJ21)&gt;R21,"Fav",IF(P21&lt;(R21+AJ21),"Dog","Push"))</f>
        <v>Dog</v>
      </c>
      <c r="T21" s="11" t="str">
        <f>IF((P21+R21)&gt;AK21,"Over",IF((P21+R21)&lt;AK21,"Under","Push"))</f>
        <v>Over</v>
      </c>
      <c r="U21" s="11" t="str">
        <f>IF(AND(P21&gt;R21,P21-R21&lt;=AJ21),"yes","no")</f>
        <v>yes</v>
      </c>
      <c r="V21" s="11" t="str">
        <f>IF(AJ21&lt;5,U21,"")</f>
        <v>yes</v>
      </c>
      <c r="W21" s="11" t="str">
        <f>IF(AND((P21-R21)&gt;=(AJ21-1),(P21-R21)&lt;=(AJ21+1)),"yes", "no")</f>
        <v>no</v>
      </c>
      <c r="X21" s="55" t="str">
        <f>IF(C21&lt;6,S21,"")</f>
        <v/>
      </c>
      <c r="Y21" s="77" t="str">
        <f>IF($C21=Y$3,$S21,"")</f>
        <v/>
      </c>
      <c r="Z21" s="78" t="str">
        <f>IF($C21=Z$3,$S21,"")</f>
        <v/>
      </c>
      <c r="AA21" s="78" t="str">
        <f>IF($C21=AA$3,$S21,"")</f>
        <v/>
      </c>
      <c r="AB21" s="78" t="str">
        <f>IF($C21=AB$3,$S21,"")</f>
        <v/>
      </c>
      <c r="AC21" s="78" t="str">
        <f>IF($C21=AC$3,$S21,"")</f>
        <v/>
      </c>
      <c r="AD21" s="77" t="str">
        <f>IF($C21=AD$3,IF($P21&gt;$R21,"Fav","Dog"),"")</f>
        <v/>
      </c>
      <c r="AE21" s="78" t="str">
        <f>IF($C21=AE$3,IF($P21&gt;$R21,"Fav","Dog"),"")</f>
        <v/>
      </c>
      <c r="AF21" s="78" t="str">
        <f>IF($C21=AF$3,IF($P21&gt;$R21,"Fav","Dog"),"")</f>
        <v/>
      </c>
      <c r="AG21" s="78" t="str">
        <f>IF($C21=AG$3,IF($P21&gt;$R21,"Fav","Dog"),"")</f>
        <v/>
      </c>
      <c r="AH21" s="79" t="str">
        <f>IF($C21=AH$3,IF($P21&gt;$R21,"Fav","Dog"),"")</f>
        <v/>
      </c>
      <c r="AJ21">
        <v>2.5</v>
      </c>
      <c r="AK21">
        <v>154.5</v>
      </c>
    </row>
    <row r="22" spans="2:37" ht="16.5" customHeight="1" x14ac:dyDescent="0.3">
      <c r="B22" s="173">
        <v>834</v>
      </c>
      <c r="C22" s="136">
        <v>3</v>
      </c>
      <c r="D22" s="152" t="s">
        <v>89</v>
      </c>
      <c r="E22" s="156">
        <v>-900</v>
      </c>
      <c r="F22" s="259" t="str">
        <f t="shared" si="12"/>
        <v>12 ½</v>
      </c>
      <c r="G22" s="262">
        <f t="shared" si="12"/>
        <v>135</v>
      </c>
      <c r="H22" s="169">
        <f>IF(ISODD(B22),B22+1,B22-1)</f>
        <v>833</v>
      </c>
      <c r="I22" s="148">
        <f>17-C22</f>
        <v>14</v>
      </c>
      <c r="J22" s="152" t="s">
        <v>296</v>
      </c>
      <c r="K22" s="132">
        <v>675</v>
      </c>
      <c r="L22" s="125" t="s">
        <v>131</v>
      </c>
      <c r="M22" s="127">
        <v>0.40277777777777773</v>
      </c>
      <c r="N22" s="314" t="s">
        <v>342</v>
      </c>
      <c r="P22" s="90">
        <v>91</v>
      </c>
      <c r="Q22" s="91" t="s">
        <v>73</v>
      </c>
      <c r="R22" s="90">
        <v>73</v>
      </c>
      <c r="S22" s="234" t="str">
        <f t="shared" ref="S22:S36" si="13">IF((P22-AJ22)&gt;R22,"Fav",IF(P22&lt;(R22+AJ22),"Dog","Push"))</f>
        <v>Fav</v>
      </c>
      <c r="T22" s="234" t="str">
        <f t="shared" ref="T22:T36" si="14">IF((P22+R22)&gt;AK22,"Over",IF((P22+R22)&lt;AK22,"Under","Push"))</f>
        <v>Over</v>
      </c>
      <c r="U22" s="234" t="str">
        <f t="shared" ref="U22:U36" si="15">IF(AND(P22&gt;R22,P22-R22&lt;=AJ22),"yes","no")</f>
        <v>no</v>
      </c>
      <c r="V22" s="234" t="str">
        <f>IF(AJ22&lt;5,U22,"")</f>
        <v/>
      </c>
      <c r="W22" s="234" t="str">
        <f>IF(AND((P22-R22)&gt;=(AJ22-1),(P22-R22)&lt;=(AJ22+1)),"yes", "no")</f>
        <v>no</v>
      </c>
      <c r="X22" s="235" t="str">
        <f t="shared" ref="X22:X36" si="16">IF(C22&lt;6,S22,"")</f>
        <v>Fav</v>
      </c>
      <c r="Y22" s="236" t="str">
        <f t="shared" ref="Y22:AC36" si="17">IF($C22=Y$3,$S22,"")</f>
        <v/>
      </c>
      <c r="Z22" s="237" t="str">
        <f t="shared" si="17"/>
        <v/>
      </c>
      <c r="AA22" s="237" t="str">
        <f t="shared" si="17"/>
        <v>Fav</v>
      </c>
      <c r="AB22" s="237" t="str">
        <f t="shared" si="17"/>
        <v/>
      </c>
      <c r="AC22" s="237" t="str">
        <f t="shared" si="17"/>
        <v/>
      </c>
      <c r="AD22" s="236" t="str">
        <f t="shared" ref="AD22:AH36" si="18">IF($C22=AD$3,IF($P22&gt;$R22,"Fav","Dog"),"")</f>
        <v/>
      </c>
      <c r="AE22" s="237" t="str">
        <f t="shared" si="18"/>
        <v/>
      </c>
      <c r="AF22" s="237" t="str">
        <f t="shared" si="18"/>
        <v>Fav</v>
      </c>
      <c r="AG22" s="237" t="str">
        <f t="shared" si="18"/>
        <v/>
      </c>
      <c r="AH22" s="238" t="str">
        <f t="shared" si="18"/>
        <v/>
      </c>
      <c r="AJ22">
        <v>12.5</v>
      </c>
      <c r="AK22">
        <v>135</v>
      </c>
    </row>
    <row r="23" spans="2:37" ht="16.5" customHeight="1" x14ac:dyDescent="0.3">
      <c r="B23" s="174">
        <v>824</v>
      </c>
      <c r="C23" s="137">
        <v>8</v>
      </c>
      <c r="D23" s="153" t="s">
        <v>265</v>
      </c>
      <c r="E23" s="157">
        <v>-120</v>
      </c>
      <c r="F23" s="260">
        <f t="shared" si="12"/>
        <v>1</v>
      </c>
      <c r="G23" s="252" t="str">
        <f t="shared" si="12"/>
        <v>146 ½</v>
      </c>
      <c r="H23" s="170">
        <f>IF(ISODD(B23),B23+1,B23-1)</f>
        <v>823</v>
      </c>
      <c r="I23" s="149">
        <f t="shared" ref="I23:I36" si="19">17-C23</f>
        <v>9</v>
      </c>
      <c r="J23" s="153" t="s">
        <v>323</v>
      </c>
      <c r="K23" s="133">
        <v>100</v>
      </c>
      <c r="L23" s="129" t="s">
        <v>356</v>
      </c>
      <c r="M23" s="130">
        <v>0.4375</v>
      </c>
      <c r="N23" s="312" t="s">
        <v>334</v>
      </c>
      <c r="P23" s="90">
        <v>77</v>
      </c>
      <c r="Q23" s="91" t="s">
        <v>73</v>
      </c>
      <c r="R23" s="90">
        <v>71</v>
      </c>
      <c r="S23" s="11" t="str">
        <f t="shared" si="13"/>
        <v>Fav</v>
      </c>
      <c r="T23" s="11" t="str">
        <f t="shared" si="14"/>
        <v>Over</v>
      </c>
      <c r="U23" s="11" t="str">
        <f t="shared" si="15"/>
        <v>no</v>
      </c>
      <c r="V23" s="11" t="str">
        <f t="shared" ref="V23:V36" si="20">IF(AJ23&lt;5,U23,"")</f>
        <v>no</v>
      </c>
      <c r="W23" s="11" t="str">
        <f t="shared" ref="W23:W36" si="21">IF(AND((P23-R23)&gt;=(AJ23-1),(P23-R23)&lt;=(AJ23+1)),"yes", "no")</f>
        <v>no</v>
      </c>
      <c r="X23" s="17" t="str">
        <f t="shared" si="16"/>
        <v/>
      </c>
      <c r="Y23" s="81" t="str">
        <f t="shared" si="17"/>
        <v/>
      </c>
      <c r="Z23" s="82" t="str">
        <f t="shared" si="17"/>
        <v/>
      </c>
      <c r="AA23" s="82" t="str">
        <f t="shared" si="17"/>
        <v/>
      </c>
      <c r="AB23" s="82" t="str">
        <f t="shared" si="17"/>
        <v/>
      </c>
      <c r="AC23" s="82" t="str">
        <f t="shared" si="17"/>
        <v/>
      </c>
      <c r="AD23" s="81" t="str">
        <f t="shared" si="18"/>
        <v/>
      </c>
      <c r="AE23" s="82" t="str">
        <f t="shared" si="18"/>
        <v/>
      </c>
      <c r="AF23" s="82" t="str">
        <f t="shared" si="18"/>
        <v/>
      </c>
      <c r="AG23" s="82" t="str">
        <f t="shared" si="18"/>
        <v/>
      </c>
      <c r="AH23" s="83" t="str">
        <f t="shared" si="18"/>
        <v/>
      </c>
      <c r="AJ23">
        <v>1</v>
      </c>
      <c r="AK23">
        <v>146.5</v>
      </c>
    </row>
    <row r="24" spans="2:37" ht="16.5" customHeight="1" x14ac:dyDescent="0.3">
      <c r="B24" s="173">
        <v>842</v>
      </c>
      <c r="C24" s="136">
        <v>3</v>
      </c>
      <c r="D24" s="152" t="s">
        <v>47</v>
      </c>
      <c r="E24" s="156">
        <v>-1600</v>
      </c>
      <c r="F24" s="259">
        <f>IF(AJ24=INT(AJ24),AJ24,CONCATENATE(TRUNC(AJ24)," ½"))</f>
        <v>15</v>
      </c>
      <c r="G24" s="262">
        <f>IF(AK24=INT(AK24),AK24,CONCATENATE(TRUNC(AK24)," ½"))</f>
        <v>152</v>
      </c>
      <c r="H24" s="169">
        <f t="shared" ref="H24:H35" si="22">IF(ISODD(B24),B24+1,B24-1)</f>
        <v>841</v>
      </c>
      <c r="I24" s="148">
        <f>17-C24</f>
        <v>14</v>
      </c>
      <c r="J24" s="152" t="s">
        <v>62</v>
      </c>
      <c r="K24" s="132">
        <v>1000</v>
      </c>
      <c r="L24" s="125" t="s">
        <v>350</v>
      </c>
      <c r="M24" s="127">
        <v>0.45833333333333331</v>
      </c>
      <c r="N24" s="314" t="s">
        <v>335</v>
      </c>
      <c r="P24" s="90">
        <v>93</v>
      </c>
      <c r="Q24" s="91" t="s">
        <v>73</v>
      </c>
      <c r="R24" s="90">
        <v>77</v>
      </c>
      <c r="S24" s="234" t="str">
        <f t="shared" si="13"/>
        <v>Fav</v>
      </c>
      <c r="T24" s="234" t="str">
        <f t="shared" si="14"/>
        <v>Over</v>
      </c>
      <c r="U24" s="234" t="str">
        <f t="shared" si="15"/>
        <v>no</v>
      </c>
      <c r="V24" s="234" t="str">
        <f t="shared" si="20"/>
        <v/>
      </c>
      <c r="W24" s="234" t="str">
        <f t="shared" si="21"/>
        <v>yes</v>
      </c>
      <c r="X24" s="235" t="str">
        <f t="shared" si="16"/>
        <v>Fav</v>
      </c>
      <c r="Y24" s="236" t="str">
        <f t="shared" si="17"/>
        <v/>
      </c>
      <c r="Z24" s="237" t="str">
        <f t="shared" si="17"/>
        <v/>
      </c>
      <c r="AA24" s="237" t="str">
        <f t="shared" si="17"/>
        <v>Fav</v>
      </c>
      <c r="AB24" s="237" t="str">
        <f t="shared" si="17"/>
        <v/>
      </c>
      <c r="AC24" s="237" t="str">
        <f t="shared" si="17"/>
        <v/>
      </c>
      <c r="AD24" s="236" t="str">
        <f t="shared" si="18"/>
        <v/>
      </c>
      <c r="AE24" s="237" t="str">
        <f t="shared" si="18"/>
        <v/>
      </c>
      <c r="AF24" s="237" t="str">
        <f t="shared" si="18"/>
        <v>Fav</v>
      </c>
      <c r="AG24" s="237" t="str">
        <f t="shared" si="18"/>
        <v/>
      </c>
      <c r="AH24" s="238" t="str">
        <f t="shared" si="18"/>
        <v/>
      </c>
      <c r="AJ24">
        <v>15</v>
      </c>
      <c r="AK24">
        <v>152</v>
      </c>
    </row>
    <row r="25" spans="2:37" ht="16.5" customHeight="1" x14ac:dyDescent="0.3">
      <c r="B25" s="174">
        <v>826</v>
      </c>
      <c r="C25" s="137">
        <v>2</v>
      </c>
      <c r="D25" s="153" t="s">
        <v>9</v>
      </c>
      <c r="E25" s="157">
        <v>-7000</v>
      </c>
      <c r="F25" s="260" t="str">
        <f t="shared" si="12"/>
        <v>20 ½</v>
      </c>
      <c r="G25" s="252">
        <f t="shared" si="12"/>
        <v>134</v>
      </c>
      <c r="H25" s="170">
        <f t="shared" si="22"/>
        <v>825</v>
      </c>
      <c r="I25" s="149">
        <f t="shared" si="19"/>
        <v>15</v>
      </c>
      <c r="J25" s="153" t="s">
        <v>352</v>
      </c>
      <c r="K25" s="133">
        <v>3000</v>
      </c>
      <c r="L25" s="129" t="s">
        <v>349</v>
      </c>
      <c r="M25" s="130">
        <v>0.48958333333333331</v>
      </c>
      <c r="N25" s="312" t="s">
        <v>331</v>
      </c>
      <c r="P25" s="90">
        <v>78</v>
      </c>
      <c r="Q25" s="91" t="s">
        <v>73</v>
      </c>
      <c r="R25" s="90">
        <v>63</v>
      </c>
      <c r="S25" s="11" t="str">
        <f t="shared" si="13"/>
        <v>Dog</v>
      </c>
      <c r="T25" s="11" t="str">
        <f t="shared" si="14"/>
        <v>Over</v>
      </c>
      <c r="U25" s="11" t="str">
        <f t="shared" si="15"/>
        <v>yes</v>
      </c>
      <c r="V25" s="11" t="str">
        <f t="shared" si="20"/>
        <v/>
      </c>
      <c r="W25" s="11" t="str">
        <f t="shared" si="21"/>
        <v>no</v>
      </c>
      <c r="X25" s="17" t="str">
        <f t="shared" si="16"/>
        <v>Dog</v>
      </c>
      <c r="Y25" s="81" t="str">
        <f t="shared" si="17"/>
        <v/>
      </c>
      <c r="Z25" s="82" t="str">
        <f t="shared" si="17"/>
        <v/>
      </c>
      <c r="AA25" s="82" t="str">
        <f t="shared" si="17"/>
        <v/>
      </c>
      <c r="AB25" s="82" t="str">
        <f t="shared" si="17"/>
        <v>Dog</v>
      </c>
      <c r="AC25" s="82" t="str">
        <f t="shared" si="17"/>
        <v/>
      </c>
      <c r="AD25" s="81" t="str">
        <f t="shared" si="18"/>
        <v/>
      </c>
      <c r="AE25" s="82" t="str">
        <f t="shared" si="18"/>
        <v/>
      </c>
      <c r="AF25" s="82" t="str">
        <f t="shared" si="18"/>
        <v/>
      </c>
      <c r="AG25" s="82" t="str">
        <f t="shared" si="18"/>
        <v>Fav</v>
      </c>
      <c r="AH25" s="83" t="str">
        <f t="shared" si="18"/>
        <v/>
      </c>
      <c r="AJ25">
        <v>20.5</v>
      </c>
      <c r="AK25">
        <v>134</v>
      </c>
    </row>
    <row r="26" spans="2:37" ht="16.5" customHeight="1" x14ac:dyDescent="0.3">
      <c r="B26" s="173">
        <v>836</v>
      </c>
      <c r="C26" s="136">
        <v>6</v>
      </c>
      <c r="D26" s="152" t="s">
        <v>284</v>
      </c>
      <c r="E26" s="156">
        <v>-360</v>
      </c>
      <c r="F26" s="259">
        <f t="shared" si="12"/>
        <v>7</v>
      </c>
      <c r="G26" s="262">
        <f t="shared" si="12"/>
        <v>141</v>
      </c>
      <c r="H26" s="169">
        <f t="shared" si="22"/>
        <v>835</v>
      </c>
      <c r="I26" s="148">
        <f t="shared" si="19"/>
        <v>11</v>
      </c>
      <c r="J26" s="152" t="s">
        <v>186</v>
      </c>
      <c r="K26" s="132">
        <v>290</v>
      </c>
      <c r="L26" s="125" t="s">
        <v>131</v>
      </c>
      <c r="M26" s="127">
        <v>0.50694444444444442</v>
      </c>
      <c r="N26" s="314" t="s">
        <v>342</v>
      </c>
      <c r="P26" s="90">
        <v>65</v>
      </c>
      <c r="Q26" s="91" t="s">
        <v>73</v>
      </c>
      <c r="R26" s="90">
        <v>66</v>
      </c>
      <c r="S26" s="234" t="str">
        <f t="shared" si="13"/>
        <v>Dog</v>
      </c>
      <c r="T26" s="234" t="str">
        <f t="shared" si="14"/>
        <v>Under</v>
      </c>
      <c r="U26" s="234" t="str">
        <f t="shared" si="15"/>
        <v>no</v>
      </c>
      <c r="V26" s="234" t="str">
        <f t="shared" si="20"/>
        <v/>
      </c>
      <c r="W26" s="234" t="str">
        <f t="shared" si="21"/>
        <v>no</v>
      </c>
      <c r="X26" s="235" t="str">
        <f t="shared" si="16"/>
        <v/>
      </c>
      <c r="Y26" s="236" t="str">
        <f t="shared" si="17"/>
        <v/>
      </c>
      <c r="Z26" s="237" t="str">
        <f t="shared" si="17"/>
        <v/>
      </c>
      <c r="AA26" s="237" t="str">
        <f t="shared" si="17"/>
        <v/>
      </c>
      <c r="AB26" s="237" t="str">
        <f t="shared" si="17"/>
        <v/>
      </c>
      <c r="AC26" s="237" t="str">
        <f t="shared" si="17"/>
        <v/>
      </c>
      <c r="AD26" s="236" t="str">
        <f t="shared" si="18"/>
        <v/>
      </c>
      <c r="AE26" s="237" t="str">
        <f t="shared" si="18"/>
        <v/>
      </c>
      <c r="AF26" s="237" t="str">
        <f t="shared" si="18"/>
        <v/>
      </c>
      <c r="AG26" s="237" t="str">
        <f t="shared" si="18"/>
        <v/>
      </c>
      <c r="AH26" s="238" t="str">
        <f t="shared" si="18"/>
        <v/>
      </c>
      <c r="AJ26">
        <v>7</v>
      </c>
      <c r="AK26">
        <v>141</v>
      </c>
    </row>
    <row r="27" spans="2:37" ht="16.5" customHeight="1" x14ac:dyDescent="0.3">
      <c r="B27" s="174">
        <v>822</v>
      </c>
      <c r="C27" s="137">
        <v>1</v>
      </c>
      <c r="D27" s="153" t="s">
        <v>22</v>
      </c>
      <c r="E27" s="157">
        <v>-22000</v>
      </c>
      <c r="F27" s="260">
        <f t="shared" si="12"/>
        <v>27</v>
      </c>
      <c r="G27" s="252" t="str">
        <f t="shared" si="12"/>
        <v>154 ½</v>
      </c>
      <c r="H27" s="170">
        <f t="shared" si="22"/>
        <v>821</v>
      </c>
      <c r="I27" s="149">
        <f t="shared" si="19"/>
        <v>16</v>
      </c>
      <c r="J27" s="153" t="s">
        <v>289</v>
      </c>
      <c r="K27" s="133">
        <v>8000</v>
      </c>
      <c r="L27" s="129" t="s">
        <v>356</v>
      </c>
      <c r="M27" s="130">
        <v>0.54166666666666663</v>
      </c>
      <c r="N27" s="312" t="s">
        <v>334</v>
      </c>
      <c r="P27" s="90">
        <v>103</v>
      </c>
      <c r="Q27" s="91" t="s">
        <v>73</v>
      </c>
      <c r="R27" s="90">
        <v>64</v>
      </c>
      <c r="S27" s="11" t="str">
        <f t="shared" si="13"/>
        <v>Fav</v>
      </c>
      <c r="T27" s="11" t="str">
        <f t="shared" si="14"/>
        <v>Over</v>
      </c>
      <c r="U27" s="11" t="str">
        <f t="shared" si="15"/>
        <v>no</v>
      </c>
      <c r="V27" s="11" t="str">
        <f t="shared" si="20"/>
        <v/>
      </c>
      <c r="W27" s="11" t="str">
        <f t="shared" si="21"/>
        <v>no</v>
      </c>
      <c r="X27" s="17" t="str">
        <f t="shared" si="16"/>
        <v>Fav</v>
      </c>
      <c r="Y27" s="81" t="str">
        <f t="shared" si="17"/>
        <v/>
      </c>
      <c r="Z27" s="82" t="str">
        <f t="shared" si="17"/>
        <v/>
      </c>
      <c r="AA27" s="82" t="str">
        <f t="shared" si="17"/>
        <v/>
      </c>
      <c r="AB27" s="82" t="str">
        <f t="shared" si="17"/>
        <v/>
      </c>
      <c r="AC27" s="82" t="str">
        <f t="shared" si="17"/>
        <v>Fav</v>
      </c>
      <c r="AD27" s="81" t="str">
        <f t="shared" si="18"/>
        <v/>
      </c>
      <c r="AE27" s="82" t="str">
        <f t="shared" si="18"/>
        <v/>
      </c>
      <c r="AF27" s="82" t="str">
        <f t="shared" si="18"/>
        <v/>
      </c>
      <c r="AG27" s="82" t="str">
        <f t="shared" si="18"/>
        <v/>
      </c>
      <c r="AH27" s="83" t="str">
        <f t="shared" si="18"/>
        <v>Fav</v>
      </c>
      <c r="AJ27">
        <v>27</v>
      </c>
      <c r="AK27">
        <v>154.5</v>
      </c>
    </row>
    <row r="28" spans="2:37" ht="16.5" customHeight="1" x14ac:dyDescent="0.3">
      <c r="B28" s="173">
        <v>844</v>
      </c>
      <c r="C28" s="136">
        <v>6</v>
      </c>
      <c r="D28" s="152" t="s">
        <v>35</v>
      </c>
      <c r="E28" s="156">
        <v>-125</v>
      </c>
      <c r="F28" s="259">
        <f t="shared" si="12"/>
        <v>1</v>
      </c>
      <c r="G28" s="262">
        <f t="shared" si="12"/>
        <v>142</v>
      </c>
      <c r="H28" s="169">
        <f t="shared" si="22"/>
        <v>843</v>
      </c>
      <c r="I28" s="148">
        <f t="shared" si="19"/>
        <v>11</v>
      </c>
      <c r="J28" s="152" t="s">
        <v>353</v>
      </c>
      <c r="K28" s="132">
        <v>105</v>
      </c>
      <c r="L28" s="125" t="s">
        <v>350</v>
      </c>
      <c r="M28" s="127">
        <v>0.5625</v>
      </c>
      <c r="N28" s="314" t="s">
        <v>335</v>
      </c>
      <c r="P28" s="90">
        <v>72</v>
      </c>
      <c r="Q28" s="91" t="s">
        <v>73</v>
      </c>
      <c r="R28" s="90">
        <v>84</v>
      </c>
      <c r="S28" s="234" t="str">
        <f t="shared" si="13"/>
        <v>Dog</v>
      </c>
      <c r="T28" s="234" t="str">
        <f t="shared" si="14"/>
        <v>Over</v>
      </c>
      <c r="U28" s="234" t="str">
        <f t="shared" si="15"/>
        <v>no</v>
      </c>
      <c r="V28" s="234" t="str">
        <f t="shared" si="20"/>
        <v>no</v>
      </c>
      <c r="W28" s="234" t="str">
        <f t="shared" si="21"/>
        <v>no</v>
      </c>
      <c r="X28" s="235" t="str">
        <f t="shared" si="16"/>
        <v/>
      </c>
      <c r="Y28" s="236" t="str">
        <f t="shared" si="17"/>
        <v/>
      </c>
      <c r="Z28" s="237" t="str">
        <f t="shared" si="17"/>
        <v/>
      </c>
      <c r="AA28" s="237" t="str">
        <f t="shared" si="17"/>
        <v/>
      </c>
      <c r="AB28" s="237" t="str">
        <f t="shared" si="17"/>
        <v/>
      </c>
      <c r="AC28" s="237" t="str">
        <f t="shared" si="17"/>
        <v/>
      </c>
      <c r="AD28" s="236" t="str">
        <f t="shared" si="18"/>
        <v/>
      </c>
      <c r="AE28" s="237" t="str">
        <f t="shared" si="18"/>
        <v/>
      </c>
      <c r="AF28" s="237" t="str">
        <f t="shared" si="18"/>
        <v/>
      </c>
      <c r="AG28" s="237" t="str">
        <f t="shared" si="18"/>
        <v/>
      </c>
      <c r="AH28" s="238" t="str">
        <f t="shared" si="18"/>
        <v/>
      </c>
      <c r="AJ28">
        <v>1</v>
      </c>
      <c r="AK28">
        <v>142</v>
      </c>
    </row>
    <row r="29" spans="2:37" ht="16.5" customHeight="1" x14ac:dyDescent="0.3">
      <c r="B29" s="174">
        <v>838</v>
      </c>
      <c r="C29" s="137">
        <v>1</v>
      </c>
      <c r="D29" s="153" t="s">
        <v>5</v>
      </c>
      <c r="E29" s="157">
        <v>-10000</v>
      </c>
      <c r="F29" s="260">
        <f t="shared" si="12"/>
        <v>23</v>
      </c>
      <c r="G29" s="252">
        <f t="shared" si="12"/>
        <v>144</v>
      </c>
      <c r="H29" s="170">
        <f t="shared" si="22"/>
        <v>837</v>
      </c>
      <c r="I29" s="149">
        <f t="shared" si="19"/>
        <v>16</v>
      </c>
      <c r="J29" s="153" t="s">
        <v>357</v>
      </c>
      <c r="K29" s="133">
        <v>3500</v>
      </c>
      <c r="L29" s="129" t="s">
        <v>131</v>
      </c>
      <c r="M29" s="130">
        <v>0.65972222222222221</v>
      </c>
      <c r="N29" s="312" t="s">
        <v>334</v>
      </c>
      <c r="P29" s="90">
        <v>100</v>
      </c>
      <c r="Q29" s="91" t="s">
        <v>73</v>
      </c>
      <c r="R29" s="90">
        <v>62</v>
      </c>
      <c r="S29" s="11" t="str">
        <f t="shared" si="13"/>
        <v>Fav</v>
      </c>
      <c r="T29" s="11" t="str">
        <f t="shared" si="14"/>
        <v>Over</v>
      </c>
      <c r="U29" s="11" t="str">
        <f t="shared" si="15"/>
        <v>no</v>
      </c>
      <c r="V29" s="11" t="str">
        <f t="shared" si="20"/>
        <v/>
      </c>
      <c r="W29" s="11" t="str">
        <f t="shared" si="21"/>
        <v>no</v>
      </c>
      <c r="X29" s="17" t="str">
        <f t="shared" si="16"/>
        <v>Fav</v>
      </c>
      <c r="Y29" s="81" t="str">
        <f t="shared" si="17"/>
        <v/>
      </c>
      <c r="Z29" s="82" t="str">
        <f t="shared" si="17"/>
        <v/>
      </c>
      <c r="AA29" s="82" t="str">
        <f t="shared" si="17"/>
        <v/>
      </c>
      <c r="AB29" s="82" t="str">
        <f t="shared" si="17"/>
        <v/>
      </c>
      <c r="AC29" s="82" t="str">
        <f t="shared" si="17"/>
        <v>Fav</v>
      </c>
      <c r="AD29" s="81" t="str">
        <f t="shared" si="18"/>
        <v/>
      </c>
      <c r="AE29" s="82" t="str">
        <f t="shared" si="18"/>
        <v/>
      </c>
      <c r="AF29" s="82" t="str">
        <f t="shared" si="18"/>
        <v/>
      </c>
      <c r="AG29" s="82" t="str">
        <f t="shared" si="18"/>
        <v/>
      </c>
      <c r="AH29" s="83" t="str">
        <f t="shared" si="18"/>
        <v>Fav</v>
      </c>
      <c r="AJ29">
        <v>23</v>
      </c>
      <c r="AK29">
        <v>144</v>
      </c>
    </row>
    <row r="30" spans="2:37" ht="16.5" customHeight="1" x14ac:dyDescent="0.3">
      <c r="B30" s="173">
        <v>831</v>
      </c>
      <c r="C30" s="136">
        <v>10</v>
      </c>
      <c r="D30" s="152" t="s">
        <v>295</v>
      </c>
      <c r="E30" s="156">
        <v>-250</v>
      </c>
      <c r="F30" s="259" t="str">
        <f t="shared" si="12"/>
        <v>5 ½</v>
      </c>
      <c r="G30" s="262" t="str">
        <f t="shared" si="12"/>
        <v>145 ½</v>
      </c>
      <c r="H30" s="169">
        <f t="shared" si="22"/>
        <v>832</v>
      </c>
      <c r="I30" s="148">
        <f t="shared" si="19"/>
        <v>7</v>
      </c>
      <c r="J30" s="152" t="s">
        <v>58</v>
      </c>
      <c r="K30" s="132">
        <v>210</v>
      </c>
      <c r="L30" s="125" t="s">
        <v>349</v>
      </c>
      <c r="M30" s="127">
        <v>0.67361111111111116</v>
      </c>
      <c r="N30" s="314" t="s">
        <v>331</v>
      </c>
      <c r="P30" s="90">
        <v>64</v>
      </c>
      <c r="Q30" s="91" t="s">
        <v>73</v>
      </c>
      <c r="R30" s="90">
        <v>58</v>
      </c>
      <c r="S30" s="234" t="str">
        <f t="shared" si="13"/>
        <v>Fav</v>
      </c>
      <c r="T30" s="234" t="str">
        <f t="shared" si="14"/>
        <v>Under</v>
      </c>
      <c r="U30" s="234" t="str">
        <f t="shared" si="15"/>
        <v>no</v>
      </c>
      <c r="V30" s="234" t="str">
        <f t="shared" si="20"/>
        <v/>
      </c>
      <c r="W30" s="234" t="str">
        <f t="shared" si="21"/>
        <v>yes</v>
      </c>
      <c r="X30" s="235" t="str">
        <f t="shared" si="16"/>
        <v/>
      </c>
      <c r="Y30" s="236" t="str">
        <f t="shared" si="17"/>
        <v/>
      </c>
      <c r="Z30" s="237" t="str">
        <f t="shared" si="17"/>
        <v/>
      </c>
      <c r="AA30" s="237" t="str">
        <f t="shared" si="17"/>
        <v/>
      </c>
      <c r="AB30" s="237" t="str">
        <f t="shared" si="17"/>
        <v/>
      </c>
      <c r="AC30" s="237" t="str">
        <f t="shared" si="17"/>
        <v/>
      </c>
      <c r="AD30" s="236" t="str">
        <f t="shared" si="18"/>
        <v/>
      </c>
      <c r="AE30" s="237" t="str">
        <f t="shared" si="18"/>
        <v/>
      </c>
      <c r="AF30" s="237" t="str">
        <f t="shared" si="18"/>
        <v/>
      </c>
      <c r="AG30" s="237" t="str">
        <f t="shared" si="18"/>
        <v/>
      </c>
      <c r="AH30" s="238" t="str">
        <f t="shared" si="18"/>
        <v/>
      </c>
      <c r="AJ30">
        <v>5.5</v>
      </c>
      <c r="AK30">
        <v>145.5</v>
      </c>
    </row>
    <row r="31" spans="2:37" ht="16.5" customHeight="1" x14ac:dyDescent="0.3">
      <c r="B31" s="174">
        <v>818</v>
      </c>
      <c r="C31" s="137">
        <v>2</v>
      </c>
      <c r="D31" s="153" t="s">
        <v>0</v>
      </c>
      <c r="E31" s="157">
        <v>-4000</v>
      </c>
      <c r="F31" s="260">
        <f t="shared" si="12"/>
        <v>19</v>
      </c>
      <c r="G31" s="252">
        <f t="shared" si="12"/>
        <v>153</v>
      </c>
      <c r="H31" s="170">
        <f t="shared" si="22"/>
        <v>817</v>
      </c>
      <c r="I31" s="149">
        <f t="shared" si="19"/>
        <v>15</v>
      </c>
      <c r="J31" s="153" t="s">
        <v>354</v>
      </c>
      <c r="K31" s="133">
        <v>2000</v>
      </c>
      <c r="L31" s="129" t="s">
        <v>356</v>
      </c>
      <c r="M31" s="130">
        <v>0.68055555555555547</v>
      </c>
      <c r="N31" s="312" t="s">
        <v>335</v>
      </c>
      <c r="P31" s="90">
        <v>87</v>
      </c>
      <c r="Q31" s="91" t="s">
        <v>73</v>
      </c>
      <c r="R31" s="90">
        <v>65</v>
      </c>
      <c r="S31" s="11" t="str">
        <f t="shared" si="13"/>
        <v>Fav</v>
      </c>
      <c r="T31" s="11" t="str">
        <f t="shared" si="14"/>
        <v>Under</v>
      </c>
      <c r="U31" s="11" t="str">
        <f t="shared" si="15"/>
        <v>no</v>
      </c>
      <c r="V31" s="11" t="str">
        <f t="shared" si="20"/>
        <v/>
      </c>
      <c r="W31" s="11" t="str">
        <f t="shared" si="21"/>
        <v>no</v>
      </c>
      <c r="X31" s="17" t="str">
        <f t="shared" si="16"/>
        <v>Fav</v>
      </c>
      <c r="Y31" s="81" t="str">
        <f t="shared" si="17"/>
        <v/>
      </c>
      <c r="Z31" s="82" t="str">
        <f t="shared" si="17"/>
        <v/>
      </c>
      <c r="AA31" s="82" t="str">
        <f t="shared" si="17"/>
        <v/>
      </c>
      <c r="AB31" s="82" t="str">
        <f t="shared" si="17"/>
        <v>Fav</v>
      </c>
      <c r="AC31" s="82" t="str">
        <f t="shared" si="17"/>
        <v/>
      </c>
      <c r="AD31" s="81" t="str">
        <f t="shared" si="18"/>
        <v/>
      </c>
      <c r="AE31" s="82" t="str">
        <f t="shared" si="18"/>
        <v/>
      </c>
      <c r="AF31" s="82" t="str">
        <f t="shared" si="18"/>
        <v/>
      </c>
      <c r="AG31" s="82" t="str">
        <f t="shared" si="18"/>
        <v>Fav</v>
      </c>
      <c r="AH31" s="83" t="str">
        <f t="shared" si="18"/>
        <v/>
      </c>
      <c r="AJ31">
        <v>19</v>
      </c>
      <c r="AK31">
        <v>153</v>
      </c>
    </row>
    <row r="32" spans="2:37" ht="16.5" customHeight="1" x14ac:dyDescent="0.3">
      <c r="B32" s="173">
        <v>848</v>
      </c>
      <c r="C32" s="136">
        <v>6</v>
      </c>
      <c r="D32" s="152" t="s">
        <v>20</v>
      </c>
      <c r="E32" s="156">
        <v>-175</v>
      </c>
      <c r="F32" s="259" t="str">
        <f t="shared" si="12"/>
        <v>3 ½</v>
      </c>
      <c r="G32" s="262" t="str">
        <f t="shared" si="12"/>
        <v>130 ½</v>
      </c>
      <c r="H32" s="169">
        <f t="shared" si="22"/>
        <v>847</v>
      </c>
      <c r="I32" s="148">
        <f t="shared" si="19"/>
        <v>11</v>
      </c>
      <c r="J32" s="152" t="s">
        <v>255</v>
      </c>
      <c r="K32" s="132">
        <v>150</v>
      </c>
      <c r="L32" s="125" t="s">
        <v>350</v>
      </c>
      <c r="M32" s="127">
        <v>0.68541666666666667</v>
      </c>
      <c r="N32" s="314" t="s">
        <v>342</v>
      </c>
      <c r="P32" s="90">
        <v>75</v>
      </c>
      <c r="Q32" s="91" t="s">
        <v>73</v>
      </c>
      <c r="R32" s="90">
        <v>61</v>
      </c>
      <c r="S32" s="234" t="str">
        <f t="shared" si="13"/>
        <v>Fav</v>
      </c>
      <c r="T32" s="234" t="str">
        <f t="shared" si="14"/>
        <v>Over</v>
      </c>
      <c r="U32" s="234" t="str">
        <f t="shared" si="15"/>
        <v>no</v>
      </c>
      <c r="V32" s="234" t="str">
        <f t="shared" si="20"/>
        <v>no</v>
      </c>
      <c r="W32" s="234" t="str">
        <f t="shared" si="21"/>
        <v>no</v>
      </c>
      <c r="X32" s="235" t="str">
        <f t="shared" si="16"/>
        <v/>
      </c>
      <c r="Y32" s="236" t="str">
        <f t="shared" si="17"/>
        <v/>
      </c>
      <c r="Z32" s="237" t="str">
        <f t="shared" si="17"/>
        <v/>
      </c>
      <c r="AA32" s="237" t="str">
        <f t="shared" si="17"/>
        <v/>
      </c>
      <c r="AB32" s="237" t="str">
        <f t="shared" si="17"/>
        <v/>
      </c>
      <c r="AC32" s="237" t="str">
        <f t="shared" si="17"/>
        <v/>
      </c>
      <c r="AD32" s="236" t="str">
        <f t="shared" si="18"/>
        <v/>
      </c>
      <c r="AE32" s="237" t="str">
        <f t="shared" si="18"/>
        <v/>
      </c>
      <c r="AF32" s="237" t="str">
        <f t="shared" si="18"/>
        <v/>
      </c>
      <c r="AG32" s="237" t="str">
        <f t="shared" si="18"/>
        <v/>
      </c>
      <c r="AH32" s="238" t="str">
        <f t="shared" si="18"/>
        <v/>
      </c>
      <c r="AJ32">
        <v>3.5</v>
      </c>
      <c r="AK32">
        <v>130.5</v>
      </c>
    </row>
    <row r="33" spans="2:37" ht="16.5" customHeight="1" x14ac:dyDescent="0.3">
      <c r="B33" s="174">
        <v>840</v>
      </c>
      <c r="C33" s="137">
        <v>8</v>
      </c>
      <c r="D33" s="153" t="s">
        <v>56</v>
      </c>
      <c r="E33" s="157">
        <v>-135</v>
      </c>
      <c r="F33" s="260" t="str">
        <f t="shared" si="12"/>
        <v>2 ½</v>
      </c>
      <c r="G33" s="252" t="str">
        <f t="shared" si="12"/>
        <v>125 ½</v>
      </c>
      <c r="H33" s="170">
        <f t="shared" si="22"/>
        <v>839</v>
      </c>
      <c r="I33" s="149">
        <f t="shared" si="19"/>
        <v>9</v>
      </c>
      <c r="J33" s="153" t="s">
        <v>127</v>
      </c>
      <c r="K33" s="133">
        <v>115</v>
      </c>
      <c r="L33" s="129" t="s">
        <v>131</v>
      </c>
      <c r="M33" s="130">
        <v>0.76388888888888884</v>
      </c>
      <c r="N33" s="312" t="s">
        <v>334</v>
      </c>
      <c r="P33" s="90">
        <v>58</v>
      </c>
      <c r="Q33" s="91" t="s">
        <v>73</v>
      </c>
      <c r="R33" s="90">
        <v>78</v>
      </c>
      <c r="S33" s="11" t="str">
        <f t="shared" si="13"/>
        <v>Dog</v>
      </c>
      <c r="T33" s="11" t="str">
        <f t="shared" si="14"/>
        <v>Over</v>
      </c>
      <c r="U33" s="11" t="str">
        <f t="shared" si="15"/>
        <v>no</v>
      </c>
      <c r="V33" s="11" t="str">
        <f t="shared" si="20"/>
        <v>no</v>
      </c>
      <c r="W33" s="11" t="str">
        <f t="shared" si="21"/>
        <v>no</v>
      </c>
      <c r="X33" s="17" t="str">
        <f t="shared" si="16"/>
        <v/>
      </c>
      <c r="Y33" s="81" t="str">
        <f t="shared" si="17"/>
        <v/>
      </c>
      <c r="Z33" s="82" t="str">
        <f t="shared" si="17"/>
        <v/>
      </c>
      <c r="AA33" s="82" t="str">
        <f t="shared" si="17"/>
        <v/>
      </c>
      <c r="AB33" s="82" t="str">
        <f t="shared" si="17"/>
        <v/>
      </c>
      <c r="AC33" s="82" t="str">
        <f t="shared" si="17"/>
        <v/>
      </c>
      <c r="AD33" s="81" t="str">
        <f t="shared" si="18"/>
        <v/>
      </c>
      <c r="AE33" s="82" t="str">
        <f t="shared" si="18"/>
        <v/>
      </c>
      <c r="AF33" s="82" t="str">
        <f t="shared" si="18"/>
        <v/>
      </c>
      <c r="AG33" s="82" t="str">
        <f t="shared" si="18"/>
        <v/>
      </c>
      <c r="AH33" s="83" t="str">
        <f t="shared" si="18"/>
        <v/>
      </c>
      <c r="AJ33">
        <v>2.5</v>
      </c>
      <c r="AK33">
        <v>125.5</v>
      </c>
    </row>
    <row r="34" spans="2:37" ht="16.5" customHeight="1" x14ac:dyDescent="0.3">
      <c r="B34" s="173">
        <v>830</v>
      </c>
      <c r="C34" s="136">
        <v>2</v>
      </c>
      <c r="D34" s="152" t="s">
        <v>86</v>
      </c>
      <c r="E34" s="156">
        <v>-8500</v>
      </c>
      <c r="F34" s="259">
        <f t="shared" si="12"/>
        <v>20</v>
      </c>
      <c r="G34" s="262" t="str">
        <f t="shared" si="12"/>
        <v>153 ½</v>
      </c>
      <c r="H34" s="169">
        <f t="shared" si="22"/>
        <v>829</v>
      </c>
      <c r="I34" s="148">
        <f t="shared" si="19"/>
        <v>15</v>
      </c>
      <c r="J34" s="152" t="s">
        <v>355</v>
      </c>
      <c r="K34" s="132">
        <v>3500</v>
      </c>
      <c r="L34" s="125" t="s">
        <v>349</v>
      </c>
      <c r="M34" s="127">
        <v>0.77777777777777779</v>
      </c>
      <c r="N34" s="314" t="s">
        <v>331</v>
      </c>
      <c r="P34" s="90">
        <v>79</v>
      </c>
      <c r="Q34" s="91" t="s">
        <v>73</v>
      </c>
      <c r="R34" s="90">
        <v>70</v>
      </c>
      <c r="S34" s="234" t="str">
        <f t="shared" si="13"/>
        <v>Dog</v>
      </c>
      <c r="T34" s="234" t="str">
        <f t="shared" si="14"/>
        <v>Under</v>
      </c>
      <c r="U34" s="234" t="str">
        <f t="shared" si="15"/>
        <v>yes</v>
      </c>
      <c r="V34" s="234" t="str">
        <f t="shared" si="20"/>
        <v/>
      </c>
      <c r="W34" s="234" t="str">
        <f t="shared" si="21"/>
        <v>no</v>
      </c>
      <c r="X34" s="235" t="str">
        <f t="shared" si="16"/>
        <v>Dog</v>
      </c>
      <c r="Y34" s="236" t="str">
        <f t="shared" si="17"/>
        <v/>
      </c>
      <c r="Z34" s="237" t="str">
        <f t="shared" si="17"/>
        <v/>
      </c>
      <c r="AA34" s="237" t="str">
        <f t="shared" si="17"/>
        <v/>
      </c>
      <c r="AB34" s="237" t="str">
        <f t="shared" si="17"/>
        <v>Dog</v>
      </c>
      <c r="AC34" s="237" t="str">
        <f t="shared" si="17"/>
        <v/>
      </c>
      <c r="AD34" s="236" t="str">
        <f t="shared" si="18"/>
        <v/>
      </c>
      <c r="AE34" s="237" t="str">
        <f t="shared" si="18"/>
        <v/>
      </c>
      <c r="AF34" s="237" t="str">
        <f t="shared" si="18"/>
        <v/>
      </c>
      <c r="AG34" s="237" t="str">
        <f t="shared" si="18"/>
        <v>Fav</v>
      </c>
      <c r="AH34" s="238" t="str">
        <f t="shared" si="18"/>
        <v/>
      </c>
      <c r="AJ34">
        <v>20</v>
      </c>
      <c r="AK34">
        <v>153.5</v>
      </c>
    </row>
    <row r="35" spans="2:37" ht="16.5" customHeight="1" x14ac:dyDescent="0.3">
      <c r="B35" s="174">
        <v>820</v>
      </c>
      <c r="C35" s="137">
        <v>7</v>
      </c>
      <c r="D35" s="153" t="s">
        <v>351</v>
      </c>
      <c r="E35" s="157">
        <v>-125</v>
      </c>
      <c r="F35" s="260" t="str">
        <f t="shared" si="12"/>
        <v>1 ½</v>
      </c>
      <c r="G35" s="252" t="str">
        <f t="shared" si="12"/>
        <v>147 ½</v>
      </c>
      <c r="H35" s="170">
        <f t="shared" si="22"/>
        <v>819</v>
      </c>
      <c r="I35" s="149">
        <f t="shared" si="19"/>
        <v>10</v>
      </c>
      <c r="J35" s="153" t="s">
        <v>7</v>
      </c>
      <c r="K35" s="133">
        <v>105</v>
      </c>
      <c r="L35" s="129" t="s">
        <v>356</v>
      </c>
      <c r="M35" s="130">
        <v>0.78472222222222221</v>
      </c>
      <c r="N35" s="312" t="s">
        <v>335</v>
      </c>
      <c r="P35" s="90">
        <v>93</v>
      </c>
      <c r="Q35" s="91" t="s">
        <v>73</v>
      </c>
      <c r="R35" s="90">
        <v>73</v>
      </c>
      <c r="S35" s="11" t="str">
        <f t="shared" si="13"/>
        <v>Fav</v>
      </c>
      <c r="T35" s="11" t="str">
        <f t="shared" si="14"/>
        <v>Over</v>
      </c>
      <c r="U35" s="11" t="str">
        <f t="shared" si="15"/>
        <v>no</v>
      </c>
      <c r="V35" s="11" t="str">
        <f t="shared" si="20"/>
        <v>no</v>
      </c>
      <c r="W35" s="11" t="str">
        <f t="shared" si="21"/>
        <v>no</v>
      </c>
      <c r="X35" s="17" t="str">
        <f t="shared" si="16"/>
        <v/>
      </c>
      <c r="Y35" s="81" t="str">
        <f t="shared" si="17"/>
        <v/>
      </c>
      <c r="Z35" s="82" t="str">
        <f t="shared" si="17"/>
        <v/>
      </c>
      <c r="AA35" s="82" t="str">
        <f t="shared" si="17"/>
        <v/>
      </c>
      <c r="AB35" s="82" t="str">
        <f t="shared" si="17"/>
        <v/>
      </c>
      <c r="AC35" s="82" t="str">
        <f t="shared" si="17"/>
        <v/>
      </c>
      <c r="AD35" s="81" t="str">
        <f t="shared" si="18"/>
        <v/>
      </c>
      <c r="AE35" s="82" t="str">
        <f t="shared" si="18"/>
        <v/>
      </c>
      <c r="AF35" s="82" t="str">
        <f t="shared" si="18"/>
        <v/>
      </c>
      <c r="AG35" s="82" t="str">
        <f t="shared" si="18"/>
        <v/>
      </c>
      <c r="AH35" s="83" t="str">
        <f t="shared" si="18"/>
        <v/>
      </c>
      <c r="AJ35">
        <v>1.5</v>
      </c>
      <c r="AK35">
        <v>147.5</v>
      </c>
    </row>
    <row r="36" spans="2:37" ht="16.5" customHeight="1" thickBot="1" x14ac:dyDescent="0.35">
      <c r="B36" s="175">
        <v>846</v>
      </c>
      <c r="C36" s="138">
        <v>3</v>
      </c>
      <c r="D36" s="154" t="s">
        <v>68</v>
      </c>
      <c r="E36" s="158">
        <v>-4000</v>
      </c>
      <c r="F36" s="261">
        <f t="shared" si="12"/>
        <v>18</v>
      </c>
      <c r="G36" s="263" t="str">
        <f t="shared" si="12"/>
        <v>161 ½</v>
      </c>
      <c r="H36" s="171">
        <f>IF(ISODD(B36),B36+1,B36-1)</f>
        <v>845</v>
      </c>
      <c r="I36" s="150">
        <f t="shared" si="19"/>
        <v>14</v>
      </c>
      <c r="J36" s="154" t="s">
        <v>254</v>
      </c>
      <c r="K36" s="134">
        <v>2000</v>
      </c>
      <c r="L36" s="126" t="s">
        <v>350</v>
      </c>
      <c r="M36" s="128">
        <v>0.7895833333333333</v>
      </c>
      <c r="N36" s="315" t="s">
        <v>342</v>
      </c>
      <c r="P36" s="90">
        <v>97</v>
      </c>
      <c r="Q36" s="91" t="s">
        <v>73</v>
      </c>
      <c r="R36" s="90">
        <v>80</v>
      </c>
      <c r="S36" s="234" t="str">
        <f t="shared" si="13"/>
        <v>Dog</v>
      </c>
      <c r="T36" s="234" t="str">
        <f t="shared" si="14"/>
        <v>Over</v>
      </c>
      <c r="U36" s="234" t="str">
        <f t="shared" si="15"/>
        <v>yes</v>
      </c>
      <c r="V36" s="234" t="str">
        <f t="shared" si="20"/>
        <v/>
      </c>
      <c r="W36" s="234" t="str">
        <f t="shared" si="21"/>
        <v>yes</v>
      </c>
      <c r="X36" s="239" t="str">
        <f t="shared" si="16"/>
        <v>Dog</v>
      </c>
      <c r="Y36" s="240" t="str">
        <f t="shared" si="17"/>
        <v/>
      </c>
      <c r="Z36" s="241" t="str">
        <f t="shared" si="17"/>
        <v/>
      </c>
      <c r="AA36" s="241" t="str">
        <f t="shared" si="17"/>
        <v>Dog</v>
      </c>
      <c r="AB36" s="241" t="str">
        <f t="shared" si="17"/>
        <v/>
      </c>
      <c r="AC36" s="241" t="str">
        <f t="shared" si="17"/>
        <v/>
      </c>
      <c r="AD36" s="240" t="str">
        <f t="shared" si="18"/>
        <v/>
      </c>
      <c r="AE36" s="241" t="str">
        <f t="shared" si="18"/>
        <v/>
      </c>
      <c r="AF36" s="241" t="str">
        <f t="shared" si="18"/>
        <v>Fav</v>
      </c>
      <c r="AG36" s="241" t="str">
        <f t="shared" si="18"/>
        <v/>
      </c>
      <c r="AH36" s="242" t="str">
        <f t="shared" si="18"/>
        <v/>
      </c>
      <c r="AJ36">
        <v>18</v>
      </c>
      <c r="AK36">
        <v>161.5</v>
      </c>
    </row>
    <row r="37" spans="2:37" ht="15" x14ac:dyDescent="0.2">
      <c r="P37" s="7"/>
      <c r="Q37" s="5"/>
      <c r="R37" s="15" t="s">
        <v>315</v>
      </c>
      <c r="S37" s="201" t="str">
        <f>COUNTIF(S21:S36,"Fav")&amp;"-"&amp;COUNTIF(S21:S36,"Dog")&amp;"-"&amp;COUNTIF(S21:S36,"Push")</f>
        <v>9-7-0</v>
      </c>
      <c r="T37" s="201" t="str">
        <f>COUNTIF(T21:T36,"Over")&amp;"-"&amp;COUNTIF(T21:T36,"Under")&amp;"-"&amp;COUNTIF(T21:T36,"Push")</f>
        <v>12-4-0</v>
      </c>
      <c r="U37" s="201" t="str">
        <f>COUNTIF(U21:U36,"yes")&amp;"-"&amp;COUNTIF(U21:U36,"no")</f>
        <v>4-12</v>
      </c>
      <c r="V37" s="201" t="str">
        <f>COUNTIF(V21:V36,"yes")&amp;"-"&amp;COUNTIF(V21:V36,"no")</f>
        <v>1-5</v>
      </c>
      <c r="W37" s="201" t="str">
        <f>COUNTIF(W21:W36,"yes")&amp;"-"&amp;COUNTIF(W21:W36,"no")</f>
        <v>3-13</v>
      </c>
      <c r="X37" s="201" t="str">
        <f t="shared" ref="X37:AC37" si="23">COUNTIF(X21:X36,"Fav")&amp;"-"&amp;COUNTIF(X21:X36,"Dog")&amp;"-"&amp;COUNTIF(X21:X36,"Push")</f>
        <v>5-3-0</v>
      </c>
      <c r="Y37" s="201" t="str">
        <f t="shared" si="23"/>
        <v>0-0-0</v>
      </c>
      <c r="Z37" s="201" t="str">
        <f t="shared" si="23"/>
        <v>0-0-0</v>
      </c>
      <c r="AA37" s="201" t="str">
        <f t="shared" si="23"/>
        <v>2-1-0</v>
      </c>
      <c r="AB37" s="201" t="str">
        <f t="shared" si="23"/>
        <v>1-2-0</v>
      </c>
      <c r="AC37" s="201" t="str">
        <f t="shared" si="23"/>
        <v>2-0-0</v>
      </c>
      <c r="AD37" s="201" t="str">
        <f>COUNTIF(AD21:AD36,"Fav")&amp;"-"&amp;COUNTIF(AD21:AD36,"Dog")</f>
        <v>0-0</v>
      </c>
      <c r="AE37" s="201" t="str">
        <f>COUNTIF(AE21:AE36,"Fav")&amp;"-"&amp;COUNTIF(AE21:AE36,"Dog")</f>
        <v>0-0</v>
      </c>
      <c r="AF37" s="201" t="str">
        <f>COUNTIF(AF21:AF36,"Fav")&amp;"-"&amp;COUNTIF(AF21:AF36,"Dog")</f>
        <v>3-0</v>
      </c>
      <c r="AG37" s="201" t="str">
        <f>COUNTIF(AG21:AG36,"Fav")&amp;"-"&amp;COUNTIF(AG21:AG36,"Dog")</f>
        <v>3-0</v>
      </c>
      <c r="AH37" s="201" t="str">
        <f>COUNTIF(AH21:AH36,"Fav")&amp;"-"&amp;COUNTIF(AH21:AH36,"Dog")</f>
        <v>2-0</v>
      </c>
    </row>
    <row r="38" spans="2:37" ht="15" x14ac:dyDescent="0.2">
      <c r="P38" s="7"/>
      <c r="Q38" s="5"/>
      <c r="R38" s="15" t="s">
        <v>114</v>
      </c>
      <c r="S38" s="202" t="str">
        <f>COUNTIF(S4:S36,"Fav")&amp;"-"&amp;COUNTIF(S4:S36,"Dog")&amp;"-"&amp;COUNTIF(S4:S36,"Push")</f>
        <v>16-16-0</v>
      </c>
      <c r="T38" s="202" t="str">
        <f>COUNTIF(T4:T37,"Over")&amp;"-"&amp;COUNTIF(T4:T37,"Under")&amp;"-"&amp;COUNTIF(T4:T36,"Push")</f>
        <v>22-9-1</v>
      </c>
      <c r="U38" s="202" t="str">
        <f>COUNTIF(U4:U37,"yes")&amp;"-"&amp;COUNTIF(U4:U37,"no")</f>
        <v>10-22</v>
      </c>
      <c r="V38" s="201" t="str">
        <f>COUNTIF(V4:V37,"yes")&amp;"-"&amp;COUNTIF(V4:V37,"no")</f>
        <v>1-9</v>
      </c>
      <c r="W38" s="201" t="str">
        <f>COUNTIF(W4:W37,"yes")&amp;"-"&amp;COUNTIF(W4:W37,"no")</f>
        <v>5-27</v>
      </c>
      <c r="X38" s="202" t="str">
        <f t="shared" ref="X38:AC38" si="24">COUNTIF(X4:X37,"Fav")&amp;"-"&amp;COUNTIF(X4:X37,"Dog")&amp;"-"&amp;COUNTIF(X4:X37,"Push")</f>
        <v>10-10-0</v>
      </c>
      <c r="Y38" s="202" t="str">
        <f t="shared" si="24"/>
        <v>1-3-0</v>
      </c>
      <c r="Z38" s="202" t="str">
        <f t="shared" si="24"/>
        <v>3-1-0</v>
      </c>
      <c r="AA38" s="202" t="str">
        <f t="shared" si="24"/>
        <v>2-2-0</v>
      </c>
      <c r="AB38" s="202" t="str">
        <f t="shared" si="24"/>
        <v>2-2-0</v>
      </c>
      <c r="AC38" s="202" t="str">
        <f t="shared" si="24"/>
        <v>2-2-0</v>
      </c>
      <c r="AD38" s="202" t="str">
        <f>COUNTIF(AD4:AD37,"Fav")&amp;"-"&amp;COUNTIF(AD4:AD37,"Dog")</f>
        <v>3-1</v>
      </c>
      <c r="AE38" s="202" t="str">
        <f>COUNTIF(AE4:AE37,"Fav")&amp;"-"&amp;COUNTIF(AE4:AE37,"Dog")</f>
        <v>4-0</v>
      </c>
      <c r="AF38" s="202" t="str">
        <f>COUNTIF(AF4:AF37,"Fav")&amp;"-"&amp;COUNTIF(AF4:AF37,"Dog")</f>
        <v>4-0</v>
      </c>
      <c r="AG38" s="202" t="str">
        <f>COUNTIF(AG4:AG37,"Fav")&amp;"-"&amp;COUNTIF(AG4:AG37,"Dog")</f>
        <v>4-0</v>
      </c>
      <c r="AH38" s="202" t="str">
        <f>COUNTIF(AH4:AH37,"Fav")&amp;"-"&amp;COUNTIF(AH4:AH37,"Dog")</f>
        <v>4-0</v>
      </c>
    </row>
    <row r="40" spans="2:37" ht="25.5" customHeight="1" x14ac:dyDescent="0.35">
      <c r="B40" s="413" t="s">
        <v>358</v>
      </c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7"/>
      <c r="P40" s="449"/>
      <c r="Q40" s="450"/>
      <c r="R40" s="450"/>
      <c r="S40" s="450"/>
      <c r="T40" s="451"/>
      <c r="U40" s="447" t="s">
        <v>197</v>
      </c>
      <c r="V40" s="447" t="s">
        <v>363</v>
      </c>
      <c r="W40" s="447" t="s">
        <v>360</v>
      </c>
      <c r="X40" s="449" t="s">
        <v>198</v>
      </c>
      <c r="Y40" s="450"/>
      <c r="Z40" s="450"/>
      <c r="AA40" s="450"/>
      <c r="AB40" s="450"/>
      <c r="AC40" s="451"/>
      <c r="AD40" s="449" t="s">
        <v>200</v>
      </c>
      <c r="AE40" s="450"/>
      <c r="AF40" s="450"/>
      <c r="AG40" s="450"/>
      <c r="AH40" s="451"/>
    </row>
    <row r="41" spans="2:37" x14ac:dyDescent="0.2">
      <c r="B41" s="47" t="s">
        <v>297</v>
      </c>
      <c r="C41" s="47" t="s">
        <v>238</v>
      </c>
      <c r="D41" s="48" t="s">
        <v>236</v>
      </c>
      <c r="E41" s="48" t="s">
        <v>210</v>
      </c>
      <c r="F41" s="48" t="s">
        <v>233</v>
      </c>
      <c r="G41" s="48" t="s">
        <v>72</v>
      </c>
      <c r="H41" s="48" t="s">
        <v>297</v>
      </c>
      <c r="I41" s="48" t="s">
        <v>238</v>
      </c>
      <c r="J41" s="48" t="s">
        <v>237</v>
      </c>
      <c r="K41" s="51" t="s">
        <v>210</v>
      </c>
      <c r="L41" s="48" t="s">
        <v>234</v>
      </c>
      <c r="M41" s="48" t="s">
        <v>235</v>
      </c>
      <c r="N41" s="49" t="s">
        <v>332</v>
      </c>
      <c r="P41" s="453" t="s">
        <v>199</v>
      </c>
      <c r="Q41" s="454"/>
      <c r="R41" s="454"/>
      <c r="S41" s="70" t="s">
        <v>71</v>
      </c>
      <c r="T41" s="70" t="s">
        <v>72</v>
      </c>
      <c r="U41" s="448"/>
      <c r="V41" s="448"/>
      <c r="W41" s="448"/>
      <c r="X41" s="71" t="s">
        <v>77</v>
      </c>
      <c r="Y41" s="97">
        <v>5</v>
      </c>
      <c r="Z41" s="98">
        <v>4</v>
      </c>
      <c r="AA41" s="98">
        <v>3</v>
      </c>
      <c r="AB41" s="98">
        <v>2</v>
      </c>
      <c r="AC41" s="99">
        <v>1</v>
      </c>
      <c r="AD41" s="100">
        <v>5</v>
      </c>
      <c r="AE41" s="98">
        <v>4</v>
      </c>
      <c r="AF41" s="98">
        <v>3</v>
      </c>
      <c r="AG41" s="98">
        <v>2</v>
      </c>
      <c r="AH41" s="99">
        <v>1</v>
      </c>
    </row>
    <row r="42" spans="2:37" ht="16.5" customHeight="1" thickBot="1" x14ac:dyDescent="0.35">
      <c r="B42" s="343"/>
      <c r="C42" s="360">
        <v>5</v>
      </c>
      <c r="D42" s="347" t="s">
        <v>13</v>
      </c>
      <c r="E42" s="348"/>
      <c r="F42" s="349" t="str">
        <f t="shared" ref="F42:F50" si="25">IF(AJ42=INT(AJ42),AJ42,CONCATENATE(TRUNC(AJ42)," ½"))</f>
        <v>2 ½</v>
      </c>
      <c r="G42" s="350" t="str">
        <f t="shared" ref="G42:G50" si="26">IF(AK42=INT(AK42),AK42,CONCATENATE(TRUNC(AK42)," ½"))</f>
        <v>61 ½</v>
      </c>
      <c r="H42" s="168"/>
      <c r="I42" s="147">
        <f t="shared" ref="I42:I57" si="27">17-C42</f>
        <v>12</v>
      </c>
      <c r="J42" s="351" t="s">
        <v>122</v>
      </c>
      <c r="K42" s="356"/>
      <c r="L42" s="335" t="s">
        <v>157</v>
      </c>
      <c r="M42" s="336">
        <v>0.38541666666666669</v>
      </c>
      <c r="N42" s="331" t="s">
        <v>331</v>
      </c>
      <c r="P42" s="90">
        <v>36</v>
      </c>
      <c r="Q42" s="91" t="s">
        <v>73</v>
      </c>
      <c r="R42" s="90">
        <v>30</v>
      </c>
      <c r="S42" s="11" t="str">
        <f>IF((P42-AJ42)&gt;R42,"Fav",IF(P42&lt;(R42+AJ42),"Dog","Push"))</f>
        <v>Fav</v>
      </c>
      <c r="T42" s="11" t="str">
        <f>IF((P42+R42)&gt;AK42,"Over",IF((P42+R42)&lt;AK42,"Under","Push"))</f>
        <v>Over</v>
      </c>
      <c r="U42" s="11" t="str">
        <f>IF(AND(P42&gt;R42,P42-R42&lt;=AJ42),"yes","no")</f>
        <v>no</v>
      </c>
      <c r="V42" s="11" t="str">
        <f>IF(AJ42&lt;4,U42,"")</f>
        <v>no</v>
      </c>
      <c r="W42" s="11" t="str">
        <f>IF(AND((P42-R42)&gt;=(AJ42-1),(P42-R42)&lt;=(AJ42+1)),"yes", "no")</f>
        <v>no</v>
      </c>
      <c r="X42" s="76" t="str">
        <f>IF(C42&lt;6,S42,"")</f>
        <v>Fav</v>
      </c>
      <c r="Y42" s="77" t="str">
        <f t="shared" ref="Y42:AC51" si="28">IF($C42=Y$3,$S42,"")</f>
        <v>Fav</v>
      </c>
      <c r="Z42" s="78" t="str">
        <f t="shared" si="28"/>
        <v/>
      </c>
      <c r="AA42" s="78" t="str">
        <f t="shared" si="28"/>
        <v/>
      </c>
      <c r="AB42" s="78" t="str">
        <f t="shared" si="28"/>
        <v/>
      </c>
      <c r="AC42" s="79" t="str">
        <f t="shared" si="28"/>
        <v/>
      </c>
      <c r="AD42" s="77" t="str">
        <f t="shared" ref="AD42:AH51" si="29">IF($C42=AD$3,IF($P42=$R42,"Push",IF($P42&gt;$R42,"Fav","Dog")),"")</f>
        <v>Fav</v>
      </c>
      <c r="AE42" s="78" t="str">
        <f t="shared" si="29"/>
        <v/>
      </c>
      <c r="AF42" s="78" t="str">
        <f t="shared" si="29"/>
        <v/>
      </c>
      <c r="AG42" s="78" t="str">
        <f t="shared" si="29"/>
        <v/>
      </c>
      <c r="AH42" s="79" t="str">
        <f t="shared" si="29"/>
        <v/>
      </c>
      <c r="AJ42">
        <v>2.5</v>
      </c>
      <c r="AK42">
        <v>61.5</v>
      </c>
    </row>
    <row r="43" spans="2:37" ht="16.5" customHeight="1" thickBot="1" x14ac:dyDescent="0.35">
      <c r="B43" s="344"/>
      <c r="C43" s="361">
        <v>5</v>
      </c>
      <c r="D43" s="330" t="s">
        <v>99</v>
      </c>
      <c r="E43" s="328"/>
      <c r="F43" s="259" t="str">
        <f t="shared" si="25"/>
        <v>3 ½</v>
      </c>
      <c r="G43" s="262" t="str">
        <f t="shared" si="26"/>
        <v>62 ½</v>
      </c>
      <c r="H43" s="169"/>
      <c r="I43" s="148">
        <f t="shared" si="27"/>
        <v>12</v>
      </c>
      <c r="J43" s="181" t="s">
        <v>318</v>
      </c>
      <c r="K43" s="357"/>
      <c r="L43" s="337" t="s">
        <v>219</v>
      </c>
      <c r="M43" s="338">
        <v>0.40277777777777773</v>
      </c>
      <c r="N43" s="332" t="s">
        <v>342</v>
      </c>
      <c r="P43" s="90">
        <v>30</v>
      </c>
      <c r="Q43" s="91" t="s">
        <v>73</v>
      </c>
      <c r="R43" s="90">
        <v>29</v>
      </c>
      <c r="S43" s="234" t="str">
        <f t="shared" ref="S43:S57" si="30">IF((P43-AJ43)&gt;R43,"Fav",IF(P43&lt;(R43+AJ43),"Dog","Push"))</f>
        <v>Dog</v>
      </c>
      <c r="T43" s="234" t="str">
        <f t="shared" ref="T43:T57" si="31">IF((P43+R43)&gt;AK43,"Over",IF((P43+R43)&lt;AK43,"Under","Push"))</f>
        <v>Under</v>
      </c>
      <c r="U43" s="234" t="str">
        <f t="shared" ref="U43:U57" si="32">IF(AND(P43&gt;R43,P43-R43&lt;=AJ43),"yes","no")</f>
        <v>yes</v>
      </c>
      <c r="V43" s="234" t="str">
        <f>IF(AJ43&lt;4,U43,"")</f>
        <v>yes</v>
      </c>
      <c r="W43" s="234" t="str">
        <f>IF(AND((P43-R43)&gt;=(AJ43-1),(P43-R43)&lt;=(AJ43+1)),"yes", "no")</f>
        <v>no</v>
      </c>
      <c r="X43" s="278" t="str">
        <f t="shared" ref="X43:X57" si="33">IF(C43&lt;6,S43,"")</f>
        <v>Dog</v>
      </c>
      <c r="Y43" s="236" t="str">
        <f t="shared" si="28"/>
        <v>Dog</v>
      </c>
      <c r="Z43" s="237" t="str">
        <f t="shared" si="28"/>
        <v/>
      </c>
      <c r="AA43" s="237" t="str">
        <f t="shared" si="28"/>
        <v/>
      </c>
      <c r="AB43" s="237" t="str">
        <f t="shared" si="28"/>
        <v/>
      </c>
      <c r="AC43" s="238" t="str">
        <f t="shared" si="28"/>
        <v/>
      </c>
      <c r="AD43" s="236" t="str">
        <f t="shared" si="29"/>
        <v>Fav</v>
      </c>
      <c r="AE43" s="237" t="str">
        <f t="shared" si="29"/>
        <v/>
      </c>
      <c r="AF43" s="237" t="str">
        <f t="shared" si="29"/>
        <v/>
      </c>
      <c r="AG43" s="237" t="str">
        <f t="shared" si="29"/>
        <v/>
      </c>
      <c r="AH43" s="238" t="str">
        <f t="shared" si="29"/>
        <v/>
      </c>
      <c r="AJ43">
        <v>3.5</v>
      </c>
      <c r="AK43">
        <v>62.5</v>
      </c>
    </row>
    <row r="44" spans="2:37" ht="16.5" customHeight="1" thickBot="1" x14ac:dyDescent="0.35">
      <c r="B44" s="345"/>
      <c r="C44" s="362">
        <v>4</v>
      </c>
      <c r="D44" s="329" t="s">
        <v>38</v>
      </c>
      <c r="E44" s="327"/>
      <c r="F44" s="260">
        <f t="shared" si="25"/>
        <v>6</v>
      </c>
      <c r="G44" s="252">
        <f t="shared" si="26"/>
        <v>68</v>
      </c>
      <c r="H44" s="170"/>
      <c r="I44" s="149">
        <f t="shared" si="27"/>
        <v>13</v>
      </c>
      <c r="J44" s="188" t="s">
        <v>257</v>
      </c>
      <c r="K44" s="358"/>
      <c r="L44" s="339" t="s">
        <v>158</v>
      </c>
      <c r="M44" s="340">
        <v>0.4375</v>
      </c>
      <c r="N44" s="333" t="s">
        <v>334</v>
      </c>
      <c r="P44" s="90">
        <v>41</v>
      </c>
      <c r="Q44" s="91" t="s">
        <v>73</v>
      </c>
      <c r="R44" s="90">
        <v>27</v>
      </c>
      <c r="S44" s="11" t="str">
        <f t="shared" si="30"/>
        <v>Fav</v>
      </c>
      <c r="T44" s="11" t="str">
        <f t="shared" si="31"/>
        <v>Push</v>
      </c>
      <c r="U44" s="11" t="str">
        <f t="shared" si="32"/>
        <v>no</v>
      </c>
      <c r="V44" s="11" t="str">
        <f t="shared" ref="V44:V57" si="34">IF(AJ44&lt;4,U44,"")</f>
        <v/>
      </c>
      <c r="W44" s="11" t="str">
        <f t="shared" ref="W44:W57" si="35">IF(AND((P44-R44)&gt;=(AJ44-1),(P44-R44)&lt;=(AJ44+1)),"yes", "no")</f>
        <v>no</v>
      </c>
      <c r="X44" s="80" t="str">
        <f t="shared" si="33"/>
        <v>Fav</v>
      </c>
      <c r="Y44" s="81" t="str">
        <f t="shared" si="28"/>
        <v/>
      </c>
      <c r="Z44" s="82" t="str">
        <f t="shared" si="28"/>
        <v>Fav</v>
      </c>
      <c r="AA44" s="82" t="str">
        <f t="shared" si="28"/>
        <v/>
      </c>
      <c r="AB44" s="82" t="str">
        <f t="shared" si="28"/>
        <v/>
      </c>
      <c r="AC44" s="83" t="str">
        <f t="shared" si="28"/>
        <v/>
      </c>
      <c r="AD44" s="81" t="str">
        <f t="shared" si="29"/>
        <v/>
      </c>
      <c r="AE44" s="82" t="str">
        <f t="shared" si="29"/>
        <v>Fav</v>
      </c>
      <c r="AF44" s="82" t="str">
        <f t="shared" si="29"/>
        <v/>
      </c>
      <c r="AG44" s="82" t="str">
        <f t="shared" si="29"/>
        <v/>
      </c>
      <c r="AH44" s="83" t="str">
        <f t="shared" si="29"/>
        <v/>
      </c>
      <c r="AJ44">
        <v>6</v>
      </c>
      <c r="AK44">
        <v>68</v>
      </c>
    </row>
    <row r="45" spans="2:37" ht="16.5" customHeight="1" thickBot="1" x14ac:dyDescent="0.35">
      <c r="B45" s="344"/>
      <c r="C45" s="361">
        <v>1</v>
      </c>
      <c r="D45" s="330" t="s">
        <v>1</v>
      </c>
      <c r="E45" s="328"/>
      <c r="F45" s="259" t="str">
        <f t="shared" si="25"/>
        <v>13 ½</v>
      </c>
      <c r="G45" s="262" t="str">
        <f t="shared" si="26"/>
        <v>73 ½</v>
      </c>
      <c r="H45" s="169"/>
      <c r="I45" s="148">
        <f t="shared" si="27"/>
        <v>16</v>
      </c>
      <c r="J45" s="181" t="s">
        <v>328</v>
      </c>
      <c r="K45" s="357"/>
      <c r="L45" s="337" t="s">
        <v>41</v>
      </c>
      <c r="M45" s="338">
        <v>0.45833333333333331</v>
      </c>
      <c r="N45" s="332" t="s">
        <v>335</v>
      </c>
      <c r="P45" s="90">
        <v>26</v>
      </c>
      <c r="Q45" s="91" t="s">
        <v>73</v>
      </c>
      <c r="R45" s="90">
        <v>22</v>
      </c>
      <c r="S45" s="234" t="str">
        <f t="shared" si="30"/>
        <v>Dog</v>
      </c>
      <c r="T45" s="234" t="str">
        <f t="shared" si="31"/>
        <v>Under</v>
      </c>
      <c r="U45" s="234" t="str">
        <f t="shared" si="32"/>
        <v>yes</v>
      </c>
      <c r="V45" s="234" t="str">
        <f t="shared" si="34"/>
        <v/>
      </c>
      <c r="W45" s="234" t="str">
        <f t="shared" si="35"/>
        <v>no</v>
      </c>
      <c r="X45" s="278" t="str">
        <f t="shared" si="33"/>
        <v>Dog</v>
      </c>
      <c r="Y45" s="236" t="str">
        <f t="shared" si="28"/>
        <v/>
      </c>
      <c r="Z45" s="237" t="str">
        <f t="shared" si="28"/>
        <v/>
      </c>
      <c r="AA45" s="237" t="str">
        <f t="shared" si="28"/>
        <v/>
      </c>
      <c r="AB45" s="237" t="str">
        <f t="shared" si="28"/>
        <v/>
      </c>
      <c r="AC45" s="238" t="str">
        <f t="shared" si="28"/>
        <v>Dog</v>
      </c>
      <c r="AD45" s="236" t="str">
        <f t="shared" si="29"/>
        <v/>
      </c>
      <c r="AE45" s="237" t="str">
        <f t="shared" si="29"/>
        <v/>
      </c>
      <c r="AF45" s="237" t="str">
        <f t="shared" si="29"/>
        <v/>
      </c>
      <c r="AG45" s="237" t="str">
        <f t="shared" si="29"/>
        <v/>
      </c>
      <c r="AH45" s="238" t="str">
        <f t="shared" si="29"/>
        <v>Fav</v>
      </c>
      <c r="AJ45">
        <v>13.5</v>
      </c>
      <c r="AK45">
        <v>73.5</v>
      </c>
    </row>
    <row r="46" spans="2:37" ht="16.5" customHeight="1" thickBot="1" x14ac:dyDescent="0.35">
      <c r="B46" s="345"/>
      <c r="C46" s="362">
        <v>4</v>
      </c>
      <c r="D46" s="329" t="s">
        <v>88</v>
      </c>
      <c r="E46" s="327"/>
      <c r="F46" s="260" t="str">
        <f t="shared" si="25"/>
        <v>7 ½</v>
      </c>
      <c r="G46" s="252" t="str">
        <f t="shared" si="26"/>
        <v>69 ½</v>
      </c>
      <c r="H46" s="170"/>
      <c r="I46" s="149">
        <f t="shared" si="27"/>
        <v>13</v>
      </c>
      <c r="J46" s="188" t="s">
        <v>39</v>
      </c>
      <c r="K46" s="358"/>
      <c r="L46" s="339" t="s">
        <v>157</v>
      </c>
      <c r="M46" s="340">
        <v>0.48958333333333331</v>
      </c>
      <c r="N46" s="333" t="s">
        <v>331</v>
      </c>
      <c r="P46" s="90">
        <v>42</v>
      </c>
      <c r="Q46" s="91" t="s">
        <v>73</v>
      </c>
      <c r="R46" s="90">
        <v>33</v>
      </c>
      <c r="S46" s="11" t="str">
        <f t="shared" si="30"/>
        <v>Fav</v>
      </c>
      <c r="T46" s="11" t="str">
        <f t="shared" si="31"/>
        <v>Over</v>
      </c>
      <c r="U46" s="11" t="str">
        <f t="shared" si="32"/>
        <v>no</v>
      </c>
      <c r="V46" s="11" t="str">
        <f t="shared" si="34"/>
        <v/>
      </c>
      <c r="W46" s="11" t="str">
        <f t="shared" si="35"/>
        <v>no</v>
      </c>
      <c r="X46" s="80" t="str">
        <f t="shared" si="33"/>
        <v>Fav</v>
      </c>
      <c r="Y46" s="81" t="str">
        <f t="shared" si="28"/>
        <v/>
      </c>
      <c r="Z46" s="82" t="str">
        <f t="shared" si="28"/>
        <v>Fav</v>
      </c>
      <c r="AA46" s="82" t="str">
        <f t="shared" si="28"/>
        <v/>
      </c>
      <c r="AB46" s="82" t="str">
        <f t="shared" si="28"/>
        <v/>
      </c>
      <c r="AC46" s="83" t="str">
        <f t="shared" si="28"/>
        <v/>
      </c>
      <c r="AD46" s="81" t="str">
        <f t="shared" si="29"/>
        <v/>
      </c>
      <c r="AE46" s="82" t="str">
        <f t="shared" si="29"/>
        <v>Fav</v>
      </c>
      <c r="AF46" s="82" t="str">
        <f t="shared" si="29"/>
        <v/>
      </c>
      <c r="AG46" s="82" t="str">
        <f t="shared" si="29"/>
        <v/>
      </c>
      <c r="AH46" s="83" t="str">
        <f t="shared" si="29"/>
        <v/>
      </c>
      <c r="AJ46">
        <v>7.5</v>
      </c>
      <c r="AK46">
        <v>69.5</v>
      </c>
    </row>
    <row r="47" spans="2:37" ht="16.5" customHeight="1" thickBot="1" x14ac:dyDescent="0.35">
      <c r="B47" s="344"/>
      <c r="C47" s="361">
        <v>4</v>
      </c>
      <c r="D47" s="330" t="s">
        <v>12</v>
      </c>
      <c r="E47" s="328"/>
      <c r="F47" s="259">
        <f t="shared" si="25"/>
        <v>5</v>
      </c>
      <c r="G47" s="262" t="str">
        <f t="shared" si="26"/>
        <v>69 ½</v>
      </c>
      <c r="H47" s="169"/>
      <c r="I47" s="148">
        <f t="shared" si="27"/>
        <v>13</v>
      </c>
      <c r="J47" s="181" t="s">
        <v>343</v>
      </c>
      <c r="K47" s="357"/>
      <c r="L47" s="337" t="s">
        <v>219</v>
      </c>
      <c r="M47" s="338">
        <v>0.50694444444444442</v>
      </c>
      <c r="N47" s="332" t="s">
        <v>342</v>
      </c>
      <c r="P47" s="90">
        <v>33</v>
      </c>
      <c r="Q47" s="91" t="s">
        <v>73</v>
      </c>
      <c r="R47" s="90">
        <v>32</v>
      </c>
      <c r="S47" s="234" t="str">
        <f t="shared" si="30"/>
        <v>Dog</v>
      </c>
      <c r="T47" s="234" t="str">
        <f t="shared" si="31"/>
        <v>Under</v>
      </c>
      <c r="U47" s="234" t="str">
        <f t="shared" si="32"/>
        <v>yes</v>
      </c>
      <c r="V47" s="234" t="str">
        <f t="shared" si="34"/>
        <v/>
      </c>
      <c r="W47" s="234" t="str">
        <f t="shared" si="35"/>
        <v>no</v>
      </c>
      <c r="X47" s="278" t="str">
        <f t="shared" si="33"/>
        <v>Dog</v>
      </c>
      <c r="Y47" s="236" t="str">
        <f t="shared" si="28"/>
        <v/>
      </c>
      <c r="Z47" s="237" t="str">
        <f t="shared" si="28"/>
        <v>Dog</v>
      </c>
      <c r="AA47" s="237" t="str">
        <f t="shared" si="28"/>
        <v/>
      </c>
      <c r="AB47" s="237" t="str">
        <f t="shared" si="28"/>
        <v/>
      </c>
      <c r="AC47" s="238" t="str">
        <f t="shared" si="28"/>
        <v/>
      </c>
      <c r="AD47" s="236" t="str">
        <f t="shared" si="29"/>
        <v/>
      </c>
      <c r="AE47" s="237" t="str">
        <f t="shared" si="29"/>
        <v>Fav</v>
      </c>
      <c r="AF47" s="237" t="str">
        <f t="shared" si="29"/>
        <v/>
      </c>
      <c r="AG47" s="237" t="str">
        <f t="shared" si="29"/>
        <v/>
      </c>
      <c r="AH47" s="238" t="str">
        <f t="shared" si="29"/>
        <v/>
      </c>
      <c r="AJ47">
        <v>5</v>
      </c>
      <c r="AK47">
        <v>69.5</v>
      </c>
    </row>
    <row r="48" spans="2:37" ht="16.5" customHeight="1" thickBot="1" x14ac:dyDescent="0.35">
      <c r="B48" s="345"/>
      <c r="C48" s="362">
        <v>5</v>
      </c>
      <c r="D48" s="329" t="s">
        <v>67</v>
      </c>
      <c r="E48" s="327"/>
      <c r="F48" s="260">
        <f t="shared" si="25"/>
        <v>0</v>
      </c>
      <c r="G48" s="252" t="str">
        <f t="shared" si="26"/>
        <v>64 ½</v>
      </c>
      <c r="H48" s="170"/>
      <c r="I48" s="149">
        <f t="shared" si="27"/>
        <v>12</v>
      </c>
      <c r="J48" s="188" t="s">
        <v>344</v>
      </c>
      <c r="K48" s="364"/>
      <c r="L48" s="339" t="s">
        <v>158</v>
      </c>
      <c r="M48" s="340">
        <v>0.54166666666666663</v>
      </c>
      <c r="N48" s="333" t="s">
        <v>334</v>
      </c>
      <c r="P48" s="90">
        <v>31</v>
      </c>
      <c r="Q48" s="91" t="s">
        <v>73</v>
      </c>
      <c r="R48" s="90">
        <v>37</v>
      </c>
      <c r="S48" s="11" t="str">
        <f t="shared" si="30"/>
        <v>Dog</v>
      </c>
      <c r="T48" s="11" t="str">
        <f t="shared" si="31"/>
        <v>Over</v>
      </c>
      <c r="U48" s="11" t="str">
        <f t="shared" si="32"/>
        <v>no</v>
      </c>
      <c r="V48" s="11" t="str">
        <f t="shared" si="34"/>
        <v>no</v>
      </c>
      <c r="W48" s="11" t="str">
        <f t="shared" si="35"/>
        <v>no</v>
      </c>
      <c r="X48" s="80" t="str">
        <f t="shared" si="33"/>
        <v>Dog</v>
      </c>
      <c r="Y48" s="81" t="str">
        <f t="shared" si="28"/>
        <v>Dog</v>
      </c>
      <c r="Z48" s="82" t="str">
        <f t="shared" si="28"/>
        <v/>
      </c>
      <c r="AA48" s="82" t="str">
        <f t="shared" si="28"/>
        <v/>
      </c>
      <c r="AB48" s="82" t="str">
        <f t="shared" si="28"/>
        <v/>
      </c>
      <c r="AC48" s="83" t="str">
        <f t="shared" si="28"/>
        <v/>
      </c>
      <c r="AD48" s="81" t="str">
        <f t="shared" si="29"/>
        <v>Dog</v>
      </c>
      <c r="AE48" s="82" t="str">
        <f t="shared" si="29"/>
        <v/>
      </c>
      <c r="AF48" s="82" t="str">
        <f t="shared" si="29"/>
        <v/>
      </c>
      <c r="AG48" s="82" t="str">
        <f t="shared" si="29"/>
        <v/>
      </c>
      <c r="AH48" s="83" t="str">
        <f t="shared" si="29"/>
        <v/>
      </c>
      <c r="AJ48">
        <v>0</v>
      </c>
      <c r="AK48">
        <v>64.5</v>
      </c>
    </row>
    <row r="49" spans="2:37" ht="16.5" customHeight="1" thickBot="1" x14ac:dyDescent="0.35">
      <c r="B49" s="344"/>
      <c r="C49" s="361">
        <v>9</v>
      </c>
      <c r="D49" s="330" t="s">
        <v>85</v>
      </c>
      <c r="E49" s="328"/>
      <c r="F49" s="259">
        <f t="shared" si="25"/>
        <v>1</v>
      </c>
      <c r="G49" s="262" t="str">
        <f t="shared" si="26"/>
        <v>59 ½</v>
      </c>
      <c r="H49" s="169"/>
      <c r="I49" s="148">
        <f t="shared" si="27"/>
        <v>8</v>
      </c>
      <c r="J49" s="181" t="s">
        <v>345</v>
      </c>
      <c r="K49" s="357"/>
      <c r="L49" s="337" t="s">
        <v>41</v>
      </c>
      <c r="M49" s="338">
        <v>0.5625</v>
      </c>
      <c r="N49" s="332" t="s">
        <v>335</v>
      </c>
      <c r="P49" s="90">
        <v>27</v>
      </c>
      <c r="Q49" s="91" t="s">
        <v>73</v>
      </c>
      <c r="R49" s="90">
        <v>34</v>
      </c>
      <c r="S49" s="234" t="str">
        <f t="shared" si="30"/>
        <v>Dog</v>
      </c>
      <c r="T49" s="234" t="str">
        <f t="shared" si="31"/>
        <v>Over</v>
      </c>
      <c r="U49" s="234" t="str">
        <f t="shared" si="32"/>
        <v>no</v>
      </c>
      <c r="V49" s="234" t="str">
        <f t="shared" si="34"/>
        <v>no</v>
      </c>
      <c r="W49" s="234" t="str">
        <f t="shared" si="35"/>
        <v>no</v>
      </c>
      <c r="X49" s="278" t="str">
        <f t="shared" si="33"/>
        <v/>
      </c>
      <c r="Y49" s="236" t="str">
        <f t="shared" si="28"/>
        <v/>
      </c>
      <c r="Z49" s="237" t="str">
        <f t="shared" si="28"/>
        <v/>
      </c>
      <c r="AA49" s="237" t="str">
        <f t="shared" si="28"/>
        <v/>
      </c>
      <c r="AB49" s="237" t="str">
        <f t="shared" si="28"/>
        <v/>
      </c>
      <c r="AC49" s="238" t="str">
        <f t="shared" si="28"/>
        <v/>
      </c>
      <c r="AD49" s="236" t="str">
        <f t="shared" si="29"/>
        <v/>
      </c>
      <c r="AE49" s="237" t="str">
        <f t="shared" si="29"/>
        <v/>
      </c>
      <c r="AF49" s="237" t="str">
        <f t="shared" si="29"/>
        <v/>
      </c>
      <c r="AG49" s="237" t="str">
        <f t="shared" si="29"/>
        <v/>
      </c>
      <c r="AH49" s="238" t="str">
        <f t="shared" si="29"/>
        <v/>
      </c>
      <c r="AJ49">
        <v>1</v>
      </c>
      <c r="AK49">
        <v>59.5</v>
      </c>
    </row>
    <row r="50" spans="2:37" ht="16.5" customHeight="1" thickBot="1" x14ac:dyDescent="0.35">
      <c r="B50" s="345"/>
      <c r="C50" s="362">
        <v>6</v>
      </c>
      <c r="D50" s="329" t="s">
        <v>165</v>
      </c>
      <c r="E50" s="327"/>
      <c r="F50" s="260">
        <f t="shared" si="25"/>
        <v>1</v>
      </c>
      <c r="G50" s="252" t="str">
        <f t="shared" si="26"/>
        <v>65 ½</v>
      </c>
      <c r="H50" s="170"/>
      <c r="I50" s="149">
        <f t="shared" si="27"/>
        <v>11</v>
      </c>
      <c r="J50" s="188" t="s">
        <v>110</v>
      </c>
      <c r="K50" s="358"/>
      <c r="L50" s="339" t="s">
        <v>219</v>
      </c>
      <c r="M50" s="340">
        <v>0.65972222222222221</v>
      </c>
      <c r="N50" s="333" t="s">
        <v>334</v>
      </c>
      <c r="P50" s="90">
        <v>36</v>
      </c>
      <c r="Q50" s="91" t="s">
        <v>73</v>
      </c>
      <c r="R50" s="90">
        <v>35</v>
      </c>
      <c r="S50" s="11" t="str">
        <f t="shared" si="30"/>
        <v>Push</v>
      </c>
      <c r="T50" s="11" t="str">
        <f t="shared" si="31"/>
        <v>Over</v>
      </c>
      <c r="U50" s="11" t="str">
        <f t="shared" si="32"/>
        <v>yes</v>
      </c>
      <c r="V50" s="11" t="str">
        <f t="shared" si="34"/>
        <v>yes</v>
      </c>
      <c r="W50" s="11" t="str">
        <f t="shared" si="35"/>
        <v>yes</v>
      </c>
      <c r="X50" s="80" t="str">
        <f t="shared" si="33"/>
        <v/>
      </c>
      <c r="Y50" s="81" t="str">
        <f t="shared" si="28"/>
        <v/>
      </c>
      <c r="Z50" s="82" t="str">
        <f t="shared" si="28"/>
        <v/>
      </c>
      <c r="AA50" s="82" t="str">
        <f t="shared" si="28"/>
        <v/>
      </c>
      <c r="AB50" s="82" t="str">
        <f t="shared" si="28"/>
        <v/>
      </c>
      <c r="AC50" s="83" t="str">
        <f t="shared" si="28"/>
        <v/>
      </c>
      <c r="AD50" s="81" t="str">
        <f t="shared" si="29"/>
        <v/>
      </c>
      <c r="AE50" s="82" t="str">
        <f t="shared" si="29"/>
        <v/>
      </c>
      <c r="AF50" s="82" t="str">
        <f t="shared" si="29"/>
        <v/>
      </c>
      <c r="AG50" s="82" t="str">
        <f t="shared" si="29"/>
        <v/>
      </c>
      <c r="AH50" s="83" t="str">
        <f t="shared" si="29"/>
        <v/>
      </c>
      <c r="AJ50">
        <v>1</v>
      </c>
      <c r="AK50">
        <v>65.5</v>
      </c>
    </row>
    <row r="51" spans="2:37" ht="16.5" customHeight="1" thickBot="1" x14ac:dyDescent="0.35">
      <c r="B51" s="344"/>
      <c r="C51" s="361">
        <v>1</v>
      </c>
      <c r="D51" s="330" t="s">
        <v>63</v>
      </c>
      <c r="E51" s="328"/>
      <c r="F51" s="259" t="str">
        <f t="shared" ref="F51:G57" si="36">IF(AJ51=INT(AJ51),AJ51,CONCATENATE(TRUNC(AJ51)," ½"))</f>
        <v>14 ½</v>
      </c>
      <c r="G51" s="262" t="str">
        <f t="shared" si="36"/>
        <v>61 ½</v>
      </c>
      <c r="H51" s="169"/>
      <c r="I51" s="148">
        <f t="shared" si="27"/>
        <v>16</v>
      </c>
      <c r="J51" s="181" t="s">
        <v>275</v>
      </c>
      <c r="K51" s="357"/>
      <c r="L51" s="337" t="s">
        <v>157</v>
      </c>
      <c r="M51" s="338">
        <v>0.67361111111111116</v>
      </c>
      <c r="N51" s="332" t="s">
        <v>331</v>
      </c>
      <c r="P51" s="90">
        <v>30</v>
      </c>
      <c r="Q51" s="91" t="s">
        <v>73</v>
      </c>
      <c r="R51" s="90">
        <v>29</v>
      </c>
      <c r="S51" s="234" t="str">
        <f t="shared" si="30"/>
        <v>Dog</v>
      </c>
      <c r="T51" s="234" t="str">
        <f t="shared" si="31"/>
        <v>Under</v>
      </c>
      <c r="U51" s="234" t="str">
        <f t="shared" si="32"/>
        <v>yes</v>
      </c>
      <c r="V51" s="234" t="str">
        <f t="shared" si="34"/>
        <v/>
      </c>
      <c r="W51" s="234" t="str">
        <f t="shared" si="35"/>
        <v>no</v>
      </c>
      <c r="X51" s="278" t="str">
        <f t="shared" si="33"/>
        <v>Dog</v>
      </c>
      <c r="Y51" s="236" t="str">
        <f t="shared" si="28"/>
        <v/>
      </c>
      <c r="Z51" s="237" t="str">
        <f t="shared" si="28"/>
        <v/>
      </c>
      <c r="AA51" s="237" t="str">
        <f t="shared" si="28"/>
        <v/>
      </c>
      <c r="AB51" s="237" t="str">
        <f t="shared" si="28"/>
        <v/>
      </c>
      <c r="AC51" s="238" t="str">
        <f t="shared" si="28"/>
        <v>Dog</v>
      </c>
      <c r="AD51" s="236" t="str">
        <f t="shared" si="29"/>
        <v/>
      </c>
      <c r="AE51" s="237" t="str">
        <f t="shared" si="29"/>
        <v/>
      </c>
      <c r="AF51" s="237" t="str">
        <f t="shared" si="29"/>
        <v/>
      </c>
      <c r="AG51" s="237" t="str">
        <f t="shared" si="29"/>
        <v/>
      </c>
      <c r="AH51" s="238" t="str">
        <f t="shared" si="29"/>
        <v>Fav</v>
      </c>
      <c r="AJ51">
        <v>14.5</v>
      </c>
      <c r="AK51">
        <v>61.5</v>
      </c>
    </row>
    <row r="52" spans="2:37" ht="16.5" customHeight="1" thickBot="1" x14ac:dyDescent="0.35">
      <c r="B52" s="345"/>
      <c r="C52" s="362">
        <v>7</v>
      </c>
      <c r="D52" s="329" t="s">
        <v>70</v>
      </c>
      <c r="E52" s="327"/>
      <c r="F52" s="260">
        <f t="shared" si="36"/>
        <v>2</v>
      </c>
      <c r="G52" s="252" t="str">
        <f t="shared" si="36"/>
        <v>59 ½</v>
      </c>
      <c r="H52" s="170"/>
      <c r="I52" s="149">
        <f t="shared" si="27"/>
        <v>10</v>
      </c>
      <c r="J52" s="188" t="s">
        <v>30</v>
      </c>
      <c r="K52" s="358"/>
      <c r="L52" s="339" t="s">
        <v>41</v>
      </c>
      <c r="M52" s="340">
        <v>0.68055555555555547</v>
      </c>
      <c r="N52" s="333" t="s">
        <v>335</v>
      </c>
      <c r="P52" s="90">
        <v>46</v>
      </c>
      <c r="Q52" s="91" t="s">
        <v>73</v>
      </c>
      <c r="R52" s="90">
        <v>31</v>
      </c>
      <c r="S52" s="11" t="str">
        <f t="shared" si="30"/>
        <v>Fav</v>
      </c>
      <c r="T52" s="11" t="str">
        <f t="shared" si="31"/>
        <v>Over</v>
      </c>
      <c r="U52" s="11" t="str">
        <f t="shared" si="32"/>
        <v>no</v>
      </c>
      <c r="V52" s="11" t="str">
        <f t="shared" si="34"/>
        <v>no</v>
      </c>
      <c r="W52" s="11" t="str">
        <f t="shared" si="35"/>
        <v>no</v>
      </c>
      <c r="X52" s="80" t="str">
        <f t="shared" si="33"/>
        <v/>
      </c>
      <c r="Y52" s="81" t="str">
        <f t="shared" ref="Y52:AC57" si="37">IF($C52=Y$3,$S52,"")</f>
        <v/>
      </c>
      <c r="Z52" s="82" t="str">
        <f t="shared" si="37"/>
        <v/>
      </c>
      <c r="AA52" s="82" t="str">
        <f t="shared" si="37"/>
        <v/>
      </c>
      <c r="AB52" s="82" t="str">
        <f t="shared" si="37"/>
        <v/>
      </c>
      <c r="AC52" s="83" t="str">
        <f t="shared" si="37"/>
        <v/>
      </c>
      <c r="AD52" s="81" t="str">
        <f t="shared" ref="AD52:AH57" si="38">IF($C52=AD$3,IF($P52=$R52,"Push",IF($P52&gt;$R52,"Fav","Dog")),"")</f>
        <v/>
      </c>
      <c r="AE52" s="82" t="str">
        <f t="shared" si="38"/>
        <v/>
      </c>
      <c r="AF52" s="82" t="str">
        <f t="shared" si="38"/>
        <v/>
      </c>
      <c r="AG52" s="82" t="str">
        <f t="shared" si="38"/>
        <v/>
      </c>
      <c r="AH52" s="83" t="str">
        <f t="shared" si="38"/>
        <v/>
      </c>
      <c r="AJ52">
        <v>2</v>
      </c>
      <c r="AK52">
        <v>59.5</v>
      </c>
    </row>
    <row r="53" spans="2:37" ht="16.5" customHeight="1" thickBot="1" x14ac:dyDescent="0.35">
      <c r="B53" s="344"/>
      <c r="C53" s="361">
        <v>4</v>
      </c>
      <c r="D53" s="330" t="s">
        <v>108</v>
      </c>
      <c r="E53" s="328"/>
      <c r="F53" s="259">
        <f t="shared" si="36"/>
        <v>4</v>
      </c>
      <c r="G53" s="262" t="str">
        <f t="shared" si="36"/>
        <v>62 ½</v>
      </c>
      <c r="H53" s="169"/>
      <c r="I53" s="148">
        <f t="shared" si="27"/>
        <v>13</v>
      </c>
      <c r="J53" s="181" t="s">
        <v>112</v>
      </c>
      <c r="K53" s="357"/>
      <c r="L53" s="337" t="s">
        <v>158</v>
      </c>
      <c r="M53" s="338">
        <v>0.68541666666666667</v>
      </c>
      <c r="N53" s="332" t="s">
        <v>342</v>
      </c>
      <c r="P53" s="90">
        <v>37</v>
      </c>
      <c r="Q53" s="91" t="s">
        <v>73</v>
      </c>
      <c r="R53" s="90">
        <v>36</v>
      </c>
      <c r="S53" s="234" t="str">
        <f t="shared" si="30"/>
        <v>Dog</v>
      </c>
      <c r="T53" s="234" t="str">
        <f t="shared" si="31"/>
        <v>Over</v>
      </c>
      <c r="U53" s="234" t="str">
        <f t="shared" si="32"/>
        <v>yes</v>
      </c>
      <c r="V53" s="234" t="str">
        <f t="shared" si="34"/>
        <v/>
      </c>
      <c r="W53" s="234" t="str">
        <f t="shared" si="35"/>
        <v>no</v>
      </c>
      <c r="X53" s="278" t="str">
        <f t="shared" si="33"/>
        <v>Dog</v>
      </c>
      <c r="Y53" s="236" t="str">
        <f t="shared" si="37"/>
        <v/>
      </c>
      <c r="Z53" s="237" t="str">
        <f t="shared" si="37"/>
        <v>Dog</v>
      </c>
      <c r="AA53" s="237" t="str">
        <f t="shared" si="37"/>
        <v/>
      </c>
      <c r="AB53" s="237" t="str">
        <f t="shared" si="37"/>
        <v/>
      </c>
      <c r="AC53" s="238" t="str">
        <f t="shared" si="37"/>
        <v/>
      </c>
      <c r="AD53" s="236" t="str">
        <f t="shared" si="38"/>
        <v/>
      </c>
      <c r="AE53" s="237" t="str">
        <f t="shared" si="38"/>
        <v>Fav</v>
      </c>
      <c r="AF53" s="237" t="str">
        <f t="shared" si="38"/>
        <v/>
      </c>
      <c r="AG53" s="237" t="str">
        <f t="shared" si="38"/>
        <v/>
      </c>
      <c r="AH53" s="238" t="str">
        <f t="shared" si="38"/>
        <v/>
      </c>
      <c r="AJ53">
        <v>4</v>
      </c>
      <c r="AK53">
        <v>62.5</v>
      </c>
    </row>
    <row r="54" spans="2:37" ht="16.5" customHeight="1" thickBot="1" x14ac:dyDescent="0.35">
      <c r="B54" s="345"/>
      <c r="C54" s="362">
        <v>3</v>
      </c>
      <c r="D54" s="329" t="s">
        <v>139</v>
      </c>
      <c r="E54" s="327"/>
      <c r="F54" s="260">
        <f t="shared" si="36"/>
        <v>7</v>
      </c>
      <c r="G54" s="252">
        <f t="shared" si="36"/>
        <v>69</v>
      </c>
      <c r="H54" s="170"/>
      <c r="I54" s="149">
        <f t="shared" si="27"/>
        <v>14</v>
      </c>
      <c r="J54" s="188" t="s">
        <v>61</v>
      </c>
      <c r="K54" s="358"/>
      <c r="L54" s="339" t="s">
        <v>219</v>
      </c>
      <c r="M54" s="340">
        <v>0.76388888888888884</v>
      </c>
      <c r="N54" s="333" t="s">
        <v>334</v>
      </c>
      <c r="P54" s="90">
        <v>40</v>
      </c>
      <c r="Q54" s="91" t="s">
        <v>73</v>
      </c>
      <c r="R54" s="90">
        <v>36</v>
      </c>
      <c r="S54" s="11" t="str">
        <f t="shared" si="30"/>
        <v>Dog</v>
      </c>
      <c r="T54" s="11" t="str">
        <f t="shared" si="31"/>
        <v>Over</v>
      </c>
      <c r="U54" s="11" t="str">
        <f t="shared" si="32"/>
        <v>yes</v>
      </c>
      <c r="V54" s="11" t="str">
        <f t="shared" si="34"/>
        <v/>
      </c>
      <c r="W54" s="11" t="str">
        <f t="shared" si="35"/>
        <v>no</v>
      </c>
      <c r="X54" s="80" t="str">
        <f t="shared" si="33"/>
        <v>Dog</v>
      </c>
      <c r="Y54" s="81" t="str">
        <f t="shared" si="37"/>
        <v/>
      </c>
      <c r="Z54" s="82" t="str">
        <f t="shared" si="37"/>
        <v/>
      </c>
      <c r="AA54" s="82" t="str">
        <f t="shared" si="37"/>
        <v>Dog</v>
      </c>
      <c r="AB54" s="82" t="str">
        <f t="shared" si="37"/>
        <v/>
      </c>
      <c r="AC54" s="83" t="str">
        <f t="shared" si="37"/>
        <v/>
      </c>
      <c r="AD54" s="81" t="str">
        <f t="shared" si="38"/>
        <v/>
      </c>
      <c r="AE54" s="82" t="str">
        <f t="shared" si="38"/>
        <v/>
      </c>
      <c r="AF54" s="82" t="str">
        <f t="shared" si="38"/>
        <v>Fav</v>
      </c>
      <c r="AG54" s="82" t="str">
        <f t="shared" si="38"/>
        <v/>
      </c>
      <c r="AH54" s="83" t="str">
        <f t="shared" si="38"/>
        <v/>
      </c>
      <c r="AJ54">
        <v>7</v>
      </c>
      <c r="AK54">
        <v>69</v>
      </c>
    </row>
    <row r="55" spans="2:37" ht="16.5" customHeight="1" thickBot="1" x14ac:dyDescent="0.35">
      <c r="B55" s="344"/>
      <c r="C55" s="361">
        <v>8</v>
      </c>
      <c r="D55" s="330" t="s">
        <v>8</v>
      </c>
      <c r="E55" s="328"/>
      <c r="F55" s="259">
        <f t="shared" si="36"/>
        <v>3</v>
      </c>
      <c r="G55" s="262">
        <f t="shared" si="36"/>
        <v>63</v>
      </c>
      <c r="H55" s="169"/>
      <c r="I55" s="148">
        <f t="shared" si="27"/>
        <v>9</v>
      </c>
      <c r="J55" s="181" t="s">
        <v>346</v>
      </c>
      <c r="K55" s="357"/>
      <c r="L55" s="337" t="s">
        <v>157</v>
      </c>
      <c r="M55" s="338">
        <v>0.77777777777777779</v>
      </c>
      <c r="N55" s="332" t="s">
        <v>331</v>
      </c>
      <c r="P55" s="90">
        <v>34</v>
      </c>
      <c r="Q55" s="91" t="s">
        <v>73</v>
      </c>
      <c r="R55" s="90">
        <v>30</v>
      </c>
      <c r="S55" s="234" t="str">
        <f t="shared" si="30"/>
        <v>Fav</v>
      </c>
      <c r="T55" s="234" t="str">
        <f t="shared" si="31"/>
        <v>Over</v>
      </c>
      <c r="U55" s="234" t="str">
        <f t="shared" si="32"/>
        <v>no</v>
      </c>
      <c r="V55" s="234" t="str">
        <f t="shared" si="34"/>
        <v>no</v>
      </c>
      <c r="W55" s="234" t="str">
        <f t="shared" si="35"/>
        <v>yes</v>
      </c>
      <c r="X55" s="278" t="str">
        <f t="shared" si="33"/>
        <v/>
      </c>
      <c r="Y55" s="236" t="str">
        <f t="shared" si="37"/>
        <v/>
      </c>
      <c r="Z55" s="237" t="str">
        <f t="shared" si="37"/>
        <v/>
      </c>
      <c r="AA55" s="237" t="str">
        <f t="shared" si="37"/>
        <v/>
      </c>
      <c r="AB55" s="237" t="str">
        <f t="shared" si="37"/>
        <v/>
      </c>
      <c r="AC55" s="238" t="str">
        <f t="shared" si="37"/>
        <v/>
      </c>
      <c r="AD55" s="236" t="str">
        <f t="shared" si="38"/>
        <v/>
      </c>
      <c r="AE55" s="237" t="str">
        <f t="shared" si="38"/>
        <v/>
      </c>
      <c r="AF55" s="237" t="str">
        <f t="shared" si="38"/>
        <v/>
      </c>
      <c r="AG55" s="237" t="str">
        <f t="shared" si="38"/>
        <v/>
      </c>
      <c r="AH55" s="238" t="str">
        <f t="shared" si="38"/>
        <v/>
      </c>
      <c r="AJ55">
        <v>3</v>
      </c>
      <c r="AK55">
        <v>63</v>
      </c>
    </row>
    <row r="56" spans="2:37" ht="16.5" customHeight="1" thickBot="1" x14ac:dyDescent="0.35">
      <c r="B56" s="345"/>
      <c r="C56" s="362">
        <v>2</v>
      </c>
      <c r="D56" s="329" t="s">
        <v>48</v>
      </c>
      <c r="E56" s="327"/>
      <c r="F56" s="260" t="str">
        <f t="shared" si="36"/>
        <v>10 ½</v>
      </c>
      <c r="G56" s="252">
        <f t="shared" si="36"/>
        <v>69</v>
      </c>
      <c r="H56" s="170"/>
      <c r="I56" s="149">
        <f t="shared" si="27"/>
        <v>15</v>
      </c>
      <c r="J56" s="188" t="s">
        <v>347</v>
      </c>
      <c r="K56" s="358"/>
      <c r="L56" s="339" t="s">
        <v>41</v>
      </c>
      <c r="M56" s="340">
        <v>0.78472222222222221</v>
      </c>
      <c r="N56" s="333" t="s">
        <v>335</v>
      </c>
      <c r="P56" s="90">
        <v>53</v>
      </c>
      <c r="Q56" s="91" t="s">
        <v>73</v>
      </c>
      <c r="R56" s="90">
        <v>37</v>
      </c>
      <c r="S56" s="11" t="str">
        <f t="shared" si="30"/>
        <v>Fav</v>
      </c>
      <c r="T56" s="11" t="str">
        <f t="shared" si="31"/>
        <v>Over</v>
      </c>
      <c r="U56" s="11" t="str">
        <f t="shared" si="32"/>
        <v>no</v>
      </c>
      <c r="V56" s="11" t="str">
        <f t="shared" si="34"/>
        <v/>
      </c>
      <c r="W56" s="11" t="str">
        <f t="shared" si="35"/>
        <v>no</v>
      </c>
      <c r="X56" s="80" t="str">
        <f t="shared" si="33"/>
        <v>Fav</v>
      </c>
      <c r="Y56" s="81" t="str">
        <f t="shared" si="37"/>
        <v/>
      </c>
      <c r="Z56" s="82" t="str">
        <f t="shared" si="37"/>
        <v/>
      </c>
      <c r="AA56" s="82" t="str">
        <f t="shared" si="37"/>
        <v/>
      </c>
      <c r="AB56" s="82" t="str">
        <f t="shared" si="37"/>
        <v>Fav</v>
      </c>
      <c r="AC56" s="83" t="str">
        <f t="shared" si="37"/>
        <v/>
      </c>
      <c r="AD56" s="81" t="str">
        <f t="shared" si="38"/>
        <v/>
      </c>
      <c r="AE56" s="82" t="str">
        <f t="shared" si="38"/>
        <v/>
      </c>
      <c r="AF56" s="82" t="str">
        <f t="shared" si="38"/>
        <v/>
      </c>
      <c r="AG56" s="82" t="str">
        <f t="shared" si="38"/>
        <v>Fav</v>
      </c>
      <c r="AH56" s="83" t="str">
        <f t="shared" si="38"/>
        <v/>
      </c>
      <c r="AJ56">
        <v>10.5</v>
      </c>
      <c r="AK56">
        <v>69</v>
      </c>
    </row>
    <row r="57" spans="2:37" ht="16.5" customHeight="1" x14ac:dyDescent="0.3">
      <c r="B57" s="346"/>
      <c r="C57" s="363">
        <v>5</v>
      </c>
      <c r="D57" s="352" t="s">
        <v>76</v>
      </c>
      <c r="E57" s="353"/>
      <c r="F57" s="354" t="str">
        <f t="shared" si="36"/>
        <v>3 ½</v>
      </c>
      <c r="G57" s="355">
        <f t="shared" si="36"/>
        <v>74</v>
      </c>
      <c r="H57" s="171"/>
      <c r="I57" s="150">
        <f t="shared" si="27"/>
        <v>12</v>
      </c>
      <c r="J57" s="191" t="s">
        <v>348</v>
      </c>
      <c r="K57" s="359"/>
      <c r="L57" s="341" t="s">
        <v>158</v>
      </c>
      <c r="M57" s="342">
        <v>0.7895833333333333</v>
      </c>
      <c r="N57" s="334" t="s">
        <v>342</v>
      </c>
      <c r="P57" s="90">
        <v>40</v>
      </c>
      <c r="Q57" s="91" t="s">
        <v>73</v>
      </c>
      <c r="R57" s="90">
        <v>27</v>
      </c>
      <c r="S57" s="234" t="str">
        <f t="shared" si="30"/>
        <v>Fav</v>
      </c>
      <c r="T57" s="234" t="str">
        <f t="shared" si="31"/>
        <v>Under</v>
      </c>
      <c r="U57" s="234" t="str">
        <f t="shared" si="32"/>
        <v>no</v>
      </c>
      <c r="V57" s="234" t="str">
        <f t="shared" si="34"/>
        <v>no</v>
      </c>
      <c r="W57" s="234" t="str">
        <f t="shared" si="35"/>
        <v>no</v>
      </c>
      <c r="X57" s="279" t="str">
        <f t="shared" si="33"/>
        <v>Fav</v>
      </c>
      <c r="Y57" s="240" t="str">
        <f t="shared" si="37"/>
        <v>Fav</v>
      </c>
      <c r="Z57" s="241" t="str">
        <f t="shared" si="37"/>
        <v/>
      </c>
      <c r="AA57" s="241" t="str">
        <f t="shared" si="37"/>
        <v/>
      </c>
      <c r="AB57" s="241" t="str">
        <f t="shared" si="37"/>
        <v/>
      </c>
      <c r="AC57" s="242" t="str">
        <f t="shared" si="37"/>
        <v/>
      </c>
      <c r="AD57" s="240" t="str">
        <f t="shared" si="38"/>
        <v>Fav</v>
      </c>
      <c r="AE57" s="241" t="str">
        <f t="shared" si="38"/>
        <v/>
      </c>
      <c r="AF57" s="241" t="str">
        <f t="shared" si="38"/>
        <v/>
      </c>
      <c r="AG57" s="241" t="str">
        <f t="shared" si="38"/>
        <v/>
      </c>
      <c r="AH57" s="242" t="str">
        <f t="shared" si="38"/>
        <v/>
      </c>
      <c r="AJ57">
        <v>3.5</v>
      </c>
      <c r="AK57">
        <v>74</v>
      </c>
    </row>
    <row r="58" spans="2:37" ht="25.5" x14ac:dyDescent="0.35">
      <c r="B58" s="413" t="s">
        <v>359</v>
      </c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7"/>
      <c r="P58" s="88"/>
      <c r="Q58" s="89"/>
      <c r="R58" s="15" t="s">
        <v>315</v>
      </c>
      <c r="S58" s="201" t="str">
        <f>COUNTIF(S42:S57,"Fav")&amp;"-"&amp;COUNTIF(S42:S57,"Dog")&amp;"-"&amp;COUNTIF(S42:S57,"Push")</f>
        <v>7-8-1</v>
      </c>
      <c r="T58" s="201" t="str">
        <f>COUNTIF(T42:T57,"Over")&amp;"-"&amp;COUNTIF(T42:T57,"Under")&amp;"-"&amp;COUNTIF(T42:T57,"Push")</f>
        <v>10-5-1</v>
      </c>
      <c r="U58" s="201" t="str">
        <f>COUNTIF(U42:U57,"yes")&amp;"-"&amp;COUNTIF(U42:U57,"no")</f>
        <v>7-9</v>
      </c>
      <c r="V58" s="201" t="str">
        <f>COUNTIF(V42:V57,"yes")&amp;"-"&amp;COUNTIF(V42:V57,"no")</f>
        <v>2-6</v>
      </c>
      <c r="W58" s="201" t="str">
        <f>COUNTIF(W42:W57,"yes")&amp;"-"&amp;COUNTIF(W42:W57,"no")</f>
        <v>2-14</v>
      </c>
      <c r="X58" s="201" t="str">
        <f t="shared" ref="X58:AH58" si="39">COUNTIF(X42:X57,"Fav")&amp;"-"&amp;COUNTIF(X42:X57,"Dog")&amp;"-"&amp;COUNTIF(X42:X57,"Push")</f>
        <v>5-7-0</v>
      </c>
      <c r="Y58" s="201" t="str">
        <f t="shared" si="39"/>
        <v>2-2-0</v>
      </c>
      <c r="Z58" s="201" t="str">
        <f t="shared" si="39"/>
        <v>2-2-0</v>
      </c>
      <c r="AA58" s="201" t="str">
        <f t="shared" si="39"/>
        <v>0-1-0</v>
      </c>
      <c r="AB58" s="201" t="str">
        <f t="shared" si="39"/>
        <v>1-0-0</v>
      </c>
      <c r="AC58" s="201" t="str">
        <f t="shared" si="39"/>
        <v>0-2-0</v>
      </c>
      <c r="AD58" s="201" t="str">
        <f t="shared" si="39"/>
        <v>3-1-0</v>
      </c>
      <c r="AE58" s="201" t="str">
        <f t="shared" si="39"/>
        <v>4-0-0</v>
      </c>
      <c r="AF58" s="201" t="str">
        <f t="shared" si="39"/>
        <v>1-0-0</v>
      </c>
      <c r="AG58" s="201" t="str">
        <f t="shared" si="39"/>
        <v>1-0-0</v>
      </c>
      <c r="AH58" s="201" t="str">
        <f t="shared" si="39"/>
        <v>2-0-0</v>
      </c>
    </row>
    <row r="59" spans="2:37" ht="17.25" customHeight="1" x14ac:dyDescent="0.3">
      <c r="B59" s="174"/>
      <c r="C59" s="137">
        <v>7</v>
      </c>
      <c r="D59" s="153" t="s">
        <v>19</v>
      </c>
      <c r="E59" s="157"/>
      <c r="F59" s="260" t="str">
        <f t="shared" ref="F59:G62" si="40">IF(AJ59=INT(AJ59),AJ59,CONCATENATE(TRUNC(AJ59)," ½"))</f>
        <v>1 ½</v>
      </c>
      <c r="G59" s="252">
        <f t="shared" si="40"/>
        <v>73</v>
      </c>
      <c r="H59" s="170"/>
      <c r="I59" s="149">
        <f>17-C59</f>
        <v>10</v>
      </c>
      <c r="J59" s="153" t="s">
        <v>178</v>
      </c>
      <c r="K59" s="133"/>
      <c r="L59" s="129" t="s">
        <v>349</v>
      </c>
      <c r="M59" s="130">
        <v>0.38541666666666669</v>
      </c>
      <c r="N59" s="312" t="s">
        <v>331</v>
      </c>
      <c r="P59" s="90">
        <v>41</v>
      </c>
      <c r="Q59" s="91" t="s">
        <v>73</v>
      </c>
      <c r="R59" s="90">
        <v>40</v>
      </c>
      <c r="S59" s="11" t="str">
        <f>IF((P59-AJ59)&gt;R59,"Fav",IF(P59&lt;(R59+AJ59),"Dog","Push"))</f>
        <v>Dog</v>
      </c>
      <c r="T59" s="11" t="str">
        <f>IF((P59+R59)&gt;AK59,"Over",IF((P59+R59)&lt;AK59,"Under","Push"))</f>
        <v>Over</v>
      </c>
      <c r="U59" s="11" t="str">
        <f>IF(AND(P59&gt;R59,P59-R59&lt;=AJ59),"yes","no")</f>
        <v>yes</v>
      </c>
      <c r="V59" s="11" t="str">
        <f>IF(AJ59&lt;4,U59,"")</f>
        <v>yes</v>
      </c>
      <c r="W59" s="11" t="str">
        <f>IF(AND((P59-R59)&gt;=(AJ59-1),(P59-R59)&lt;=(AJ59+1)),"yes", "no")</f>
        <v>yes</v>
      </c>
      <c r="X59" s="55" t="str">
        <f>IF(C59&lt;6,S59,"")</f>
        <v/>
      </c>
      <c r="Y59" s="77" t="str">
        <f t="shared" ref="Y59:AC68" si="41">IF($C59=Y$3,$S59,"")</f>
        <v/>
      </c>
      <c r="Z59" s="78" t="str">
        <f t="shared" si="41"/>
        <v/>
      </c>
      <c r="AA59" s="78" t="str">
        <f t="shared" si="41"/>
        <v/>
      </c>
      <c r="AB59" s="78" t="str">
        <f t="shared" si="41"/>
        <v/>
      </c>
      <c r="AC59" s="78" t="str">
        <f t="shared" si="41"/>
        <v/>
      </c>
      <c r="AD59" s="77" t="str">
        <f t="shared" ref="AD59:AH68" si="42">IF($C59=AD$3,IF($P59=$R59,"Push",IF($P59&gt;$R59,"Fav","Dog")),"")</f>
        <v/>
      </c>
      <c r="AE59" s="78" t="str">
        <f t="shared" si="42"/>
        <v/>
      </c>
      <c r="AF59" s="78" t="str">
        <f t="shared" si="42"/>
        <v/>
      </c>
      <c r="AG59" s="78" t="str">
        <f t="shared" si="42"/>
        <v/>
      </c>
      <c r="AH59" s="79" t="str">
        <f t="shared" si="42"/>
        <v/>
      </c>
      <c r="AJ59">
        <v>1.5</v>
      </c>
      <c r="AK59">
        <v>73</v>
      </c>
    </row>
    <row r="60" spans="2:37" ht="17.25" customHeight="1" x14ac:dyDescent="0.3">
      <c r="B60" s="173"/>
      <c r="C60" s="136">
        <v>3</v>
      </c>
      <c r="D60" s="152" t="s">
        <v>89</v>
      </c>
      <c r="E60" s="156"/>
      <c r="F60" s="259" t="str">
        <f t="shared" si="40"/>
        <v>6 ½</v>
      </c>
      <c r="G60" s="262">
        <f t="shared" si="40"/>
        <v>63</v>
      </c>
      <c r="H60" s="169"/>
      <c r="I60" s="148">
        <f>17-C60</f>
        <v>14</v>
      </c>
      <c r="J60" s="152" t="s">
        <v>296</v>
      </c>
      <c r="K60" s="132"/>
      <c r="L60" s="125" t="s">
        <v>131</v>
      </c>
      <c r="M60" s="127">
        <v>0.40277777777777773</v>
      </c>
      <c r="N60" s="314" t="s">
        <v>342</v>
      </c>
      <c r="P60" s="90">
        <v>38</v>
      </c>
      <c r="Q60" s="91" t="s">
        <v>73</v>
      </c>
      <c r="R60" s="90">
        <v>40</v>
      </c>
      <c r="S60" s="234" t="str">
        <f t="shared" ref="S60:S74" si="43">IF((P60-AJ60)&gt;R60,"Fav",IF(P60&lt;(R60+AJ60),"Dog","Push"))</f>
        <v>Dog</v>
      </c>
      <c r="T60" s="234" t="str">
        <f t="shared" ref="T60:T74" si="44">IF((P60+R60)&gt;AK60,"Over",IF((P60+R60)&lt;AK60,"Under","Push"))</f>
        <v>Over</v>
      </c>
      <c r="U60" s="234" t="str">
        <f t="shared" ref="U60:U74" si="45">IF(AND(P60&gt;R60,P60-R60&lt;=AJ60),"yes","no")</f>
        <v>no</v>
      </c>
      <c r="V60" s="234" t="str">
        <f>IF(AJ60&lt;4,U60,"")</f>
        <v/>
      </c>
      <c r="W60" s="234" t="str">
        <f>IF(AND((P60-R60)&gt;=(AJ60-1),(P60-R60)&lt;=(AJ60+1)),"yes", "no")</f>
        <v>no</v>
      </c>
      <c r="X60" s="235" t="str">
        <f t="shared" ref="X60:X74" si="46">IF(C60&lt;6,S60,"")</f>
        <v>Dog</v>
      </c>
      <c r="Y60" s="236" t="str">
        <f t="shared" si="41"/>
        <v/>
      </c>
      <c r="Z60" s="237" t="str">
        <f t="shared" si="41"/>
        <v/>
      </c>
      <c r="AA60" s="237" t="str">
        <f t="shared" si="41"/>
        <v>Dog</v>
      </c>
      <c r="AB60" s="237" t="str">
        <f t="shared" si="41"/>
        <v/>
      </c>
      <c r="AC60" s="237" t="str">
        <f t="shared" si="41"/>
        <v/>
      </c>
      <c r="AD60" s="236" t="str">
        <f t="shared" si="42"/>
        <v/>
      </c>
      <c r="AE60" s="237" t="str">
        <f t="shared" si="42"/>
        <v/>
      </c>
      <c r="AF60" s="237" t="str">
        <f t="shared" si="42"/>
        <v>Dog</v>
      </c>
      <c r="AG60" s="237" t="str">
        <f t="shared" si="42"/>
        <v/>
      </c>
      <c r="AH60" s="238" t="str">
        <f t="shared" si="42"/>
        <v/>
      </c>
      <c r="AJ60">
        <v>6.5</v>
      </c>
      <c r="AK60">
        <v>63</v>
      </c>
    </row>
    <row r="61" spans="2:37" ht="17.25" customHeight="1" x14ac:dyDescent="0.3">
      <c r="B61" s="174"/>
      <c r="C61" s="137">
        <v>8</v>
      </c>
      <c r="D61" s="153" t="s">
        <v>265</v>
      </c>
      <c r="E61" s="157"/>
      <c r="F61" s="260">
        <f t="shared" si="40"/>
        <v>0</v>
      </c>
      <c r="G61" s="252">
        <f t="shared" si="40"/>
        <v>69</v>
      </c>
      <c r="H61" s="170"/>
      <c r="I61" s="149">
        <f>17-C61</f>
        <v>9</v>
      </c>
      <c r="J61" s="153" t="s">
        <v>323</v>
      </c>
      <c r="K61" s="133"/>
      <c r="L61" s="129" t="s">
        <v>356</v>
      </c>
      <c r="M61" s="130">
        <v>0.4375</v>
      </c>
      <c r="N61" s="312" t="s">
        <v>334</v>
      </c>
      <c r="P61" s="90">
        <v>37</v>
      </c>
      <c r="Q61" s="91" t="s">
        <v>73</v>
      </c>
      <c r="R61" s="90">
        <v>37</v>
      </c>
      <c r="S61" s="11" t="str">
        <f t="shared" si="43"/>
        <v>Push</v>
      </c>
      <c r="T61" s="11" t="str">
        <f t="shared" si="44"/>
        <v>Over</v>
      </c>
      <c r="U61" s="11" t="str">
        <f t="shared" si="45"/>
        <v>no</v>
      </c>
      <c r="V61" s="11" t="str">
        <f t="shared" ref="V61:V74" si="47">IF(AJ61&lt;4,U61,"")</f>
        <v>no</v>
      </c>
      <c r="W61" s="11" t="str">
        <f t="shared" ref="W61:W74" si="48">IF(AND((P61-R61)&gt;=(AJ61-1),(P61-R61)&lt;=(AJ61+1)),"yes", "no")</f>
        <v>yes</v>
      </c>
      <c r="X61" s="17" t="str">
        <f t="shared" si="46"/>
        <v/>
      </c>
      <c r="Y61" s="81" t="str">
        <f t="shared" si="41"/>
        <v/>
      </c>
      <c r="Z61" s="82" t="str">
        <f t="shared" si="41"/>
        <v/>
      </c>
      <c r="AA61" s="82" t="str">
        <f t="shared" si="41"/>
        <v/>
      </c>
      <c r="AB61" s="82" t="str">
        <f t="shared" si="41"/>
        <v/>
      </c>
      <c r="AC61" s="82" t="str">
        <f t="shared" si="41"/>
        <v/>
      </c>
      <c r="AD61" s="81" t="str">
        <f t="shared" si="42"/>
        <v/>
      </c>
      <c r="AE61" s="82" t="str">
        <f t="shared" si="42"/>
        <v/>
      </c>
      <c r="AF61" s="82" t="str">
        <f t="shared" si="42"/>
        <v/>
      </c>
      <c r="AG61" s="82" t="str">
        <f t="shared" si="42"/>
        <v/>
      </c>
      <c r="AH61" s="83" t="str">
        <f t="shared" si="42"/>
        <v/>
      </c>
      <c r="AJ61">
        <v>0</v>
      </c>
      <c r="AK61">
        <v>69</v>
      </c>
    </row>
    <row r="62" spans="2:37" ht="17.25" customHeight="1" x14ac:dyDescent="0.3">
      <c r="B62" s="173"/>
      <c r="C62" s="136">
        <v>3</v>
      </c>
      <c r="D62" s="152" t="s">
        <v>47</v>
      </c>
      <c r="E62" s="156"/>
      <c r="F62" s="259" t="str">
        <f t="shared" si="40"/>
        <v>8 ½</v>
      </c>
      <c r="G62" s="262">
        <f t="shared" si="40"/>
        <v>73</v>
      </c>
      <c r="H62" s="169"/>
      <c r="I62" s="148">
        <f>17-C62</f>
        <v>14</v>
      </c>
      <c r="J62" s="152" t="s">
        <v>62</v>
      </c>
      <c r="K62" s="132"/>
      <c r="L62" s="125" t="s">
        <v>350</v>
      </c>
      <c r="M62" s="127">
        <v>0.45833333333333331</v>
      </c>
      <c r="N62" s="314" t="s">
        <v>335</v>
      </c>
      <c r="P62" s="90">
        <v>55</v>
      </c>
      <c r="Q62" s="91" t="s">
        <v>73</v>
      </c>
      <c r="R62" s="90">
        <v>37</v>
      </c>
      <c r="S62" s="234" t="str">
        <f t="shared" si="43"/>
        <v>Fav</v>
      </c>
      <c r="T62" s="234" t="str">
        <f t="shared" si="44"/>
        <v>Over</v>
      </c>
      <c r="U62" s="234" t="str">
        <f t="shared" si="45"/>
        <v>no</v>
      </c>
      <c r="V62" s="234" t="str">
        <f t="shared" si="47"/>
        <v/>
      </c>
      <c r="W62" s="234" t="str">
        <f t="shared" si="48"/>
        <v>no</v>
      </c>
      <c r="X62" s="235" t="str">
        <f t="shared" si="46"/>
        <v>Fav</v>
      </c>
      <c r="Y62" s="236" t="str">
        <f t="shared" si="41"/>
        <v/>
      </c>
      <c r="Z62" s="237" t="str">
        <f t="shared" si="41"/>
        <v/>
      </c>
      <c r="AA62" s="237" t="str">
        <f t="shared" si="41"/>
        <v>Fav</v>
      </c>
      <c r="AB62" s="237" t="str">
        <f t="shared" si="41"/>
        <v/>
      </c>
      <c r="AC62" s="237" t="str">
        <f t="shared" si="41"/>
        <v/>
      </c>
      <c r="AD62" s="236" t="str">
        <f t="shared" si="42"/>
        <v/>
      </c>
      <c r="AE62" s="237" t="str">
        <f t="shared" si="42"/>
        <v/>
      </c>
      <c r="AF62" s="237" t="str">
        <f t="shared" si="42"/>
        <v>Fav</v>
      </c>
      <c r="AG62" s="237" t="str">
        <f t="shared" si="42"/>
        <v/>
      </c>
      <c r="AH62" s="238" t="str">
        <f t="shared" si="42"/>
        <v/>
      </c>
      <c r="AJ62">
        <v>8.5</v>
      </c>
      <c r="AK62">
        <v>73</v>
      </c>
    </row>
    <row r="63" spans="2:37" ht="17.25" customHeight="1" x14ac:dyDescent="0.3">
      <c r="B63" s="174"/>
      <c r="C63" s="137">
        <v>2</v>
      </c>
      <c r="D63" s="153" t="s">
        <v>9</v>
      </c>
      <c r="E63" s="157"/>
      <c r="F63" s="260" t="str">
        <f t="shared" ref="F63:F74" si="49">IF(AJ63=INT(AJ63),AJ63,CONCATENATE(TRUNC(AJ63)," ½"))</f>
        <v>10 ½</v>
      </c>
      <c r="G63" s="252" t="str">
        <f t="shared" ref="G63:G74" si="50">IF(AK63=INT(AK63),AK63,CONCATENATE(TRUNC(AK63)," ½"))</f>
        <v>59 ½</v>
      </c>
      <c r="H63" s="170"/>
      <c r="I63" s="149">
        <f t="shared" ref="I63:I74" si="51">17-C63</f>
        <v>15</v>
      </c>
      <c r="J63" s="153" t="s">
        <v>352</v>
      </c>
      <c r="K63" s="133"/>
      <c r="L63" s="129" t="s">
        <v>349</v>
      </c>
      <c r="M63" s="130">
        <v>0.48958333333333331</v>
      </c>
      <c r="N63" s="312" t="s">
        <v>331</v>
      </c>
      <c r="P63" s="90">
        <v>38</v>
      </c>
      <c r="Q63" s="91" t="s">
        <v>73</v>
      </c>
      <c r="R63" s="90">
        <v>31</v>
      </c>
      <c r="S63" s="11" t="str">
        <f t="shared" si="43"/>
        <v>Dog</v>
      </c>
      <c r="T63" s="11" t="str">
        <f t="shared" si="44"/>
        <v>Over</v>
      </c>
      <c r="U63" s="11" t="str">
        <f t="shared" si="45"/>
        <v>yes</v>
      </c>
      <c r="V63" s="11" t="str">
        <f t="shared" si="47"/>
        <v/>
      </c>
      <c r="W63" s="11" t="str">
        <f t="shared" si="48"/>
        <v>no</v>
      </c>
      <c r="X63" s="17" t="str">
        <f t="shared" si="46"/>
        <v>Dog</v>
      </c>
      <c r="Y63" s="81" t="str">
        <f t="shared" si="41"/>
        <v/>
      </c>
      <c r="Z63" s="82" t="str">
        <f t="shared" si="41"/>
        <v/>
      </c>
      <c r="AA63" s="82" t="str">
        <f t="shared" si="41"/>
        <v/>
      </c>
      <c r="AB63" s="82" t="str">
        <f t="shared" si="41"/>
        <v>Dog</v>
      </c>
      <c r="AC63" s="82" t="str">
        <f t="shared" si="41"/>
        <v/>
      </c>
      <c r="AD63" s="81" t="str">
        <f t="shared" si="42"/>
        <v/>
      </c>
      <c r="AE63" s="82" t="str">
        <f t="shared" si="42"/>
        <v/>
      </c>
      <c r="AF63" s="82" t="str">
        <f t="shared" si="42"/>
        <v/>
      </c>
      <c r="AG63" s="82" t="str">
        <f t="shared" si="42"/>
        <v>Fav</v>
      </c>
      <c r="AH63" s="83" t="str">
        <f t="shared" si="42"/>
        <v/>
      </c>
      <c r="AJ63">
        <v>10.5</v>
      </c>
      <c r="AK63">
        <v>59.5</v>
      </c>
    </row>
    <row r="64" spans="2:37" ht="17.25" customHeight="1" x14ac:dyDescent="0.3">
      <c r="B64" s="173"/>
      <c r="C64" s="136">
        <v>6</v>
      </c>
      <c r="D64" s="152" t="s">
        <v>284</v>
      </c>
      <c r="E64" s="156"/>
      <c r="F64" s="259">
        <f t="shared" si="49"/>
        <v>4</v>
      </c>
      <c r="G64" s="262">
        <f t="shared" si="50"/>
        <v>64</v>
      </c>
      <c r="H64" s="169"/>
      <c r="I64" s="148">
        <f t="shared" si="51"/>
        <v>11</v>
      </c>
      <c r="J64" s="152" t="s">
        <v>186</v>
      </c>
      <c r="K64" s="132"/>
      <c r="L64" s="125" t="s">
        <v>131</v>
      </c>
      <c r="M64" s="127">
        <v>0.50694444444444442</v>
      </c>
      <c r="N64" s="314" t="s">
        <v>342</v>
      </c>
      <c r="P64" s="90">
        <v>38</v>
      </c>
      <c r="Q64" s="91" t="s">
        <v>73</v>
      </c>
      <c r="R64" s="90">
        <v>30</v>
      </c>
      <c r="S64" s="234" t="str">
        <f t="shared" si="43"/>
        <v>Fav</v>
      </c>
      <c r="T64" s="234" t="str">
        <f t="shared" si="44"/>
        <v>Over</v>
      </c>
      <c r="U64" s="234" t="str">
        <f t="shared" si="45"/>
        <v>no</v>
      </c>
      <c r="V64" s="234" t="str">
        <f t="shared" si="47"/>
        <v/>
      </c>
      <c r="W64" s="234" t="str">
        <f t="shared" si="48"/>
        <v>no</v>
      </c>
      <c r="X64" s="235" t="str">
        <f t="shared" si="46"/>
        <v/>
      </c>
      <c r="Y64" s="236" t="str">
        <f t="shared" si="41"/>
        <v/>
      </c>
      <c r="Z64" s="237" t="str">
        <f t="shared" si="41"/>
        <v/>
      </c>
      <c r="AA64" s="237" t="str">
        <f t="shared" si="41"/>
        <v/>
      </c>
      <c r="AB64" s="237" t="str">
        <f t="shared" si="41"/>
        <v/>
      </c>
      <c r="AC64" s="237" t="str">
        <f t="shared" si="41"/>
        <v/>
      </c>
      <c r="AD64" s="236" t="str">
        <f t="shared" si="42"/>
        <v/>
      </c>
      <c r="AE64" s="237" t="str">
        <f t="shared" si="42"/>
        <v/>
      </c>
      <c r="AF64" s="237" t="str">
        <f t="shared" si="42"/>
        <v/>
      </c>
      <c r="AG64" s="237" t="str">
        <f t="shared" si="42"/>
        <v/>
      </c>
      <c r="AH64" s="238" t="str">
        <f t="shared" si="42"/>
        <v/>
      </c>
      <c r="AJ64">
        <v>4</v>
      </c>
      <c r="AK64">
        <v>64</v>
      </c>
    </row>
    <row r="65" spans="2:37" ht="17.25" customHeight="1" x14ac:dyDescent="0.3">
      <c r="B65" s="174"/>
      <c r="C65" s="137">
        <v>1</v>
      </c>
      <c r="D65" s="153" t="s">
        <v>22</v>
      </c>
      <c r="E65" s="157"/>
      <c r="F65" s="260" t="str">
        <f t="shared" si="49"/>
        <v>15 ½</v>
      </c>
      <c r="G65" s="252">
        <f t="shared" si="50"/>
        <v>74</v>
      </c>
      <c r="H65" s="170"/>
      <c r="I65" s="149">
        <f t="shared" si="51"/>
        <v>16</v>
      </c>
      <c r="J65" s="153" t="s">
        <v>289</v>
      </c>
      <c r="K65" s="133"/>
      <c r="L65" s="129" t="s">
        <v>356</v>
      </c>
      <c r="M65" s="130">
        <v>0.54166666666666663</v>
      </c>
      <c r="N65" s="312" t="s">
        <v>334</v>
      </c>
      <c r="P65" s="90">
        <v>52</v>
      </c>
      <c r="Q65" s="91" t="s">
        <v>73</v>
      </c>
      <c r="R65" s="90">
        <v>37</v>
      </c>
      <c r="S65" s="11" t="str">
        <f t="shared" si="43"/>
        <v>Dog</v>
      </c>
      <c r="T65" s="11" t="str">
        <f t="shared" si="44"/>
        <v>Over</v>
      </c>
      <c r="U65" s="11" t="str">
        <f t="shared" si="45"/>
        <v>yes</v>
      </c>
      <c r="V65" s="11" t="str">
        <f t="shared" si="47"/>
        <v/>
      </c>
      <c r="W65" s="11" t="str">
        <f t="shared" si="48"/>
        <v>yes</v>
      </c>
      <c r="X65" s="17" t="str">
        <f t="shared" si="46"/>
        <v>Dog</v>
      </c>
      <c r="Y65" s="81" t="str">
        <f t="shared" si="41"/>
        <v/>
      </c>
      <c r="Z65" s="82" t="str">
        <f t="shared" si="41"/>
        <v/>
      </c>
      <c r="AA65" s="82" t="str">
        <f t="shared" si="41"/>
        <v/>
      </c>
      <c r="AB65" s="82" t="str">
        <f t="shared" si="41"/>
        <v/>
      </c>
      <c r="AC65" s="82" t="str">
        <f t="shared" si="41"/>
        <v>Dog</v>
      </c>
      <c r="AD65" s="81" t="str">
        <f t="shared" si="42"/>
        <v/>
      </c>
      <c r="AE65" s="82" t="str">
        <f t="shared" si="42"/>
        <v/>
      </c>
      <c r="AF65" s="82" t="str">
        <f t="shared" si="42"/>
        <v/>
      </c>
      <c r="AG65" s="82" t="str">
        <f t="shared" si="42"/>
        <v/>
      </c>
      <c r="AH65" s="83" t="str">
        <f t="shared" si="42"/>
        <v>Fav</v>
      </c>
      <c r="AJ65">
        <v>15.5</v>
      </c>
      <c r="AK65">
        <v>74</v>
      </c>
    </row>
    <row r="66" spans="2:37" ht="17.25" customHeight="1" x14ac:dyDescent="0.3">
      <c r="B66" s="173"/>
      <c r="C66" s="136">
        <v>6</v>
      </c>
      <c r="D66" s="152" t="s">
        <v>35</v>
      </c>
      <c r="E66" s="156"/>
      <c r="F66" s="259">
        <f t="shared" si="49"/>
        <v>0</v>
      </c>
      <c r="G66" s="262">
        <f t="shared" si="50"/>
        <v>67</v>
      </c>
      <c r="H66" s="169"/>
      <c r="I66" s="148">
        <f t="shared" si="51"/>
        <v>11</v>
      </c>
      <c r="J66" s="152" t="s">
        <v>353</v>
      </c>
      <c r="K66" s="132"/>
      <c r="L66" s="125" t="s">
        <v>350</v>
      </c>
      <c r="M66" s="127">
        <v>0.5625</v>
      </c>
      <c r="N66" s="314" t="s">
        <v>335</v>
      </c>
      <c r="P66" s="90">
        <v>26</v>
      </c>
      <c r="Q66" s="91" t="s">
        <v>73</v>
      </c>
      <c r="R66" s="90">
        <v>33</v>
      </c>
      <c r="S66" s="234" t="str">
        <f t="shared" si="43"/>
        <v>Dog</v>
      </c>
      <c r="T66" s="234" t="str">
        <f t="shared" si="44"/>
        <v>Under</v>
      </c>
      <c r="U66" s="234" t="str">
        <f t="shared" si="45"/>
        <v>no</v>
      </c>
      <c r="V66" s="234" t="str">
        <f t="shared" si="47"/>
        <v>no</v>
      </c>
      <c r="W66" s="234" t="str">
        <f t="shared" si="48"/>
        <v>no</v>
      </c>
      <c r="X66" s="235" t="str">
        <f t="shared" si="46"/>
        <v/>
      </c>
      <c r="Y66" s="236" t="str">
        <f t="shared" si="41"/>
        <v/>
      </c>
      <c r="Z66" s="237" t="str">
        <f t="shared" si="41"/>
        <v/>
      </c>
      <c r="AA66" s="237" t="str">
        <f t="shared" si="41"/>
        <v/>
      </c>
      <c r="AB66" s="237" t="str">
        <f t="shared" si="41"/>
        <v/>
      </c>
      <c r="AC66" s="237" t="str">
        <f t="shared" si="41"/>
        <v/>
      </c>
      <c r="AD66" s="236" t="str">
        <f t="shared" si="42"/>
        <v/>
      </c>
      <c r="AE66" s="237" t="str">
        <f t="shared" si="42"/>
        <v/>
      </c>
      <c r="AF66" s="237" t="str">
        <f t="shared" si="42"/>
        <v/>
      </c>
      <c r="AG66" s="237" t="str">
        <f t="shared" si="42"/>
        <v/>
      </c>
      <c r="AH66" s="238" t="str">
        <f t="shared" si="42"/>
        <v/>
      </c>
      <c r="AJ66">
        <v>0</v>
      </c>
      <c r="AK66">
        <v>67</v>
      </c>
    </row>
    <row r="67" spans="2:37" ht="17.25" customHeight="1" x14ac:dyDescent="0.3">
      <c r="B67" s="174"/>
      <c r="C67" s="137">
        <v>1</v>
      </c>
      <c r="D67" s="153" t="s">
        <v>5</v>
      </c>
      <c r="E67" s="157"/>
      <c r="F67" s="260" t="str">
        <f t="shared" si="49"/>
        <v>13 ½</v>
      </c>
      <c r="G67" s="252">
        <f t="shared" si="50"/>
        <v>67</v>
      </c>
      <c r="H67" s="170"/>
      <c r="I67" s="149">
        <f t="shared" si="51"/>
        <v>16</v>
      </c>
      <c r="J67" s="153" t="s">
        <v>357</v>
      </c>
      <c r="K67" s="133"/>
      <c r="L67" s="129" t="s">
        <v>131</v>
      </c>
      <c r="M67" s="130">
        <v>0.65972222222222221</v>
      </c>
      <c r="N67" s="312" t="s">
        <v>334</v>
      </c>
      <c r="P67" s="90">
        <v>50</v>
      </c>
      <c r="Q67" s="91" t="s">
        <v>73</v>
      </c>
      <c r="R67" s="90">
        <v>28</v>
      </c>
      <c r="S67" s="11" t="str">
        <f t="shared" si="43"/>
        <v>Fav</v>
      </c>
      <c r="T67" s="11" t="str">
        <f t="shared" si="44"/>
        <v>Over</v>
      </c>
      <c r="U67" s="11" t="str">
        <f t="shared" si="45"/>
        <v>no</v>
      </c>
      <c r="V67" s="11" t="str">
        <f t="shared" si="47"/>
        <v/>
      </c>
      <c r="W67" s="11" t="str">
        <f t="shared" si="48"/>
        <v>no</v>
      </c>
      <c r="X67" s="17" t="str">
        <f t="shared" si="46"/>
        <v>Fav</v>
      </c>
      <c r="Y67" s="81" t="str">
        <f t="shared" si="41"/>
        <v/>
      </c>
      <c r="Z67" s="82" t="str">
        <f t="shared" si="41"/>
        <v/>
      </c>
      <c r="AA67" s="82" t="str">
        <f t="shared" si="41"/>
        <v/>
      </c>
      <c r="AB67" s="82" t="str">
        <f t="shared" si="41"/>
        <v/>
      </c>
      <c r="AC67" s="82" t="str">
        <f t="shared" si="41"/>
        <v>Fav</v>
      </c>
      <c r="AD67" s="81" t="str">
        <f t="shared" si="42"/>
        <v/>
      </c>
      <c r="AE67" s="82" t="str">
        <f t="shared" si="42"/>
        <v/>
      </c>
      <c r="AF67" s="82" t="str">
        <f t="shared" si="42"/>
        <v/>
      </c>
      <c r="AG67" s="82" t="str">
        <f t="shared" si="42"/>
        <v/>
      </c>
      <c r="AH67" s="83" t="str">
        <f t="shared" si="42"/>
        <v>Fav</v>
      </c>
      <c r="AJ67">
        <v>13.5</v>
      </c>
      <c r="AK67">
        <v>67</v>
      </c>
    </row>
    <row r="68" spans="2:37" ht="17.25" customHeight="1" x14ac:dyDescent="0.3">
      <c r="B68" s="173"/>
      <c r="C68" s="136">
        <v>10</v>
      </c>
      <c r="D68" s="152" t="s">
        <v>295</v>
      </c>
      <c r="E68" s="156"/>
      <c r="F68" s="259" t="str">
        <f t="shared" si="49"/>
        <v>3 ½</v>
      </c>
      <c r="G68" s="262" t="str">
        <f t="shared" si="50"/>
        <v>68 ½</v>
      </c>
      <c r="H68" s="169"/>
      <c r="I68" s="148">
        <f t="shared" si="51"/>
        <v>7</v>
      </c>
      <c r="J68" s="152" t="s">
        <v>58</v>
      </c>
      <c r="K68" s="132"/>
      <c r="L68" s="125" t="s">
        <v>349</v>
      </c>
      <c r="M68" s="127">
        <v>0.67361111111111116</v>
      </c>
      <c r="N68" s="314" t="s">
        <v>331</v>
      </c>
      <c r="P68" s="90">
        <v>27</v>
      </c>
      <c r="Q68" s="91" t="s">
        <v>73</v>
      </c>
      <c r="R68" s="90">
        <v>29</v>
      </c>
      <c r="S68" s="234" t="str">
        <f t="shared" si="43"/>
        <v>Dog</v>
      </c>
      <c r="T68" s="234" t="str">
        <f t="shared" si="44"/>
        <v>Under</v>
      </c>
      <c r="U68" s="234" t="str">
        <f t="shared" si="45"/>
        <v>no</v>
      </c>
      <c r="V68" s="234" t="str">
        <f t="shared" si="47"/>
        <v>no</v>
      </c>
      <c r="W68" s="234" t="str">
        <f t="shared" si="48"/>
        <v>no</v>
      </c>
      <c r="X68" s="235" t="str">
        <f t="shared" si="46"/>
        <v/>
      </c>
      <c r="Y68" s="236" t="str">
        <f t="shared" si="41"/>
        <v/>
      </c>
      <c r="Z68" s="237" t="str">
        <f t="shared" si="41"/>
        <v/>
      </c>
      <c r="AA68" s="237" t="str">
        <f t="shared" si="41"/>
        <v/>
      </c>
      <c r="AB68" s="237" t="str">
        <f t="shared" si="41"/>
        <v/>
      </c>
      <c r="AC68" s="237" t="str">
        <f t="shared" si="41"/>
        <v/>
      </c>
      <c r="AD68" s="236" t="str">
        <f t="shared" si="42"/>
        <v/>
      </c>
      <c r="AE68" s="237" t="str">
        <f t="shared" si="42"/>
        <v/>
      </c>
      <c r="AF68" s="237" t="str">
        <f t="shared" si="42"/>
        <v/>
      </c>
      <c r="AG68" s="237" t="str">
        <f t="shared" si="42"/>
        <v/>
      </c>
      <c r="AH68" s="238" t="str">
        <f t="shared" si="42"/>
        <v/>
      </c>
      <c r="AJ68">
        <v>3.5</v>
      </c>
      <c r="AK68">
        <v>68.5</v>
      </c>
    </row>
    <row r="69" spans="2:37" ht="17.25" customHeight="1" x14ac:dyDescent="0.3">
      <c r="B69" s="174"/>
      <c r="C69" s="137">
        <v>2</v>
      </c>
      <c r="D69" s="153" t="s">
        <v>0</v>
      </c>
      <c r="E69" s="157"/>
      <c r="F69" s="260">
        <f t="shared" si="49"/>
        <v>12</v>
      </c>
      <c r="G69" s="252" t="str">
        <f t="shared" si="50"/>
        <v>73 ½</v>
      </c>
      <c r="H69" s="170"/>
      <c r="I69" s="149">
        <f t="shared" si="51"/>
        <v>15</v>
      </c>
      <c r="J69" s="153" t="s">
        <v>354</v>
      </c>
      <c r="K69" s="133"/>
      <c r="L69" s="129" t="s">
        <v>356</v>
      </c>
      <c r="M69" s="130">
        <v>0.68055555555555547</v>
      </c>
      <c r="N69" s="312" t="s">
        <v>335</v>
      </c>
      <c r="P69" s="90">
        <v>52</v>
      </c>
      <c r="Q69" s="91" t="s">
        <v>73</v>
      </c>
      <c r="R69" s="90">
        <v>38</v>
      </c>
      <c r="S69" s="11" t="str">
        <f t="shared" si="43"/>
        <v>Fav</v>
      </c>
      <c r="T69" s="11" t="str">
        <f t="shared" si="44"/>
        <v>Over</v>
      </c>
      <c r="U69" s="11" t="str">
        <f t="shared" si="45"/>
        <v>no</v>
      </c>
      <c r="V69" s="11" t="str">
        <f t="shared" si="47"/>
        <v/>
      </c>
      <c r="W69" s="11" t="str">
        <f t="shared" si="48"/>
        <v>no</v>
      </c>
      <c r="X69" s="17" t="str">
        <f t="shared" si="46"/>
        <v>Fav</v>
      </c>
      <c r="Y69" s="81" t="str">
        <f t="shared" ref="Y69:AC74" si="52">IF($C69=Y$3,$S69,"")</f>
        <v/>
      </c>
      <c r="Z69" s="82" t="str">
        <f t="shared" si="52"/>
        <v/>
      </c>
      <c r="AA69" s="82" t="str">
        <f t="shared" si="52"/>
        <v/>
      </c>
      <c r="AB69" s="82" t="str">
        <f t="shared" si="52"/>
        <v>Fav</v>
      </c>
      <c r="AC69" s="82" t="str">
        <f t="shared" si="52"/>
        <v/>
      </c>
      <c r="AD69" s="81" t="str">
        <f t="shared" ref="AD69:AH74" si="53">IF($C69=AD$3,IF($P69=$R69,"Push",IF($P69&gt;$R69,"Fav","Dog")),"")</f>
        <v/>
      </c>
      <c r="AE69" s="82" t="str">
        <f t="shared" si="53"/>
        <v/>
      </c>
      <c r="AF69" s="82" t="str">
        <f t="shared" si="53"/>
        <v/>
      </c>
      <c r="AG69" s="82" t="str">
        <f t="shared" si="53"/>
        <v>Fav</v>
      </c>
      <c r="AH69" s="83" t="str">
        <f t="shared" si="53"/>
        <v/>
      </c>
      <c r="AJ69">
        <v>12</v>
      </c>
      <c r="AK69">
        <v>73.5</v>
      </c>
    </row>
    <row r="70" spans="2:37" ht="17.25" customHeight="1" x14ac:dyDescent="0.3">
      <c r="B70" s="173"/>
      <c r="C70" s="136">
        <v>6</v>
      </c>
      <c r="D70" s="152" t="s">
        <v>20</v>
      </c>
      <c r="E70" s="156"/>
      <c r="F70" s="259" t="str">
        <f t="shared" si="49"/>
        <v>1 ½</v>
      </c>
      <c r="G70" s="262" t="str">
        <f t="shared" si="50"/>
        <v>60 ½</v>
      </c>
      <c r="H70" s="169"/>
      <c r="I70" s="148">
        <f t="shared" si="51"/>
        <v>11</v>
      </c>
      <c r="J70" s="152" t="s">
        <v>255</v>
      </c>
      <c r="K70" s="132"/>
      <c r="L70" s="125" t="s">
        <v>350</v>
      </c>
      <c r="M70" s="127">
        <v>0.68541666666666667</v>
      </c>
      <c r="N70" s="314" t="s">
        <v>342</v>
      </c>
      <c r="P70" s="90">
        <v>39</v>
      </c>
      <c r="Q70" s="91" t="s">
        <v>73</v>
      </c>
      <c r="R70" s="90">
        <v>28</v>
      </c>
      <c r="S70" s="234" t="str">
        <f t="shared" si="43"/>
        <v>Fav</v>
      </c>
      <c r="T70" s="234" t="str">
        <f t="shared" si="44"/>
        <v>Over</v>
      </c>
      <c r="U70" s="234" t="str">
        <f t="shared" si="45"/>
        <v>no</v>
      </c>
      <c r="V70" s="234" t="str">
        <f t="shared" si="47"/>
        <v>no</v>
      </c>
      <c r="W70" s="234" t="str">
        <f t="shared" si="48"/>
        <v>no</v>
      </c>
      <c r="X70" s="235" t="str">
        <f t="shared" si="46"/>
        <v/>
      </c>
      <c r="Y70" s="236" t="str">
        <f t="shared" si="52"/>
        <v/>
      </c>
      <c r="Z70" s="237" t="str">
        <f t="shared" si="52"/>
        <v/>
      </c>
      <c r="AA70" s="237" t="str">
        <f t="shared" si="52"/>
        <v/>
      </c>
      <c r="AB70" s="237" t="str">
        <f t="shared" si="52"/>
        <v/>
      </c>
      <c r="AC70" s="237" t="str">
        <f t="shared" si="52"/>
        <v/>
      </c>
      <c r="AD70" s="236" t="str">
        <f t="shared" si="53"/>
        <v/>
      </c>
      <c r="AE70" s="237" t="str">
        <f t="shared" si="53"/>
        <v/>
      </c>
      <c r="AF70" s="237" t="str">
        <f t="shared" si="53"/>
        <v/>
      </c>
      <c r="AG70" s="237" t="str">
        <f t="shared" si="53"/>
        <v/>
      </c>
      <c r="AH70" s="238" t="str">
        <f t="shared" si="53"/>
        <v/>
      </c>
      <c r="AJ70">
        <v>1.5</v>
      </c>
      <c r="AK70">
        <v>60.5</v>
      </c>
    </row>
    <row r="71" spans="2:37" ht="17.25" customHeight="1" x14ac:dyDescent="0.3">
      <c r="B71" s="174"/>
      <c r="C71" s="137">
        <v>8</v>
      </c>
      <c r="D71" s="153" t="s">
        <v>56</v>
      </c>
      <c r="E71" s="157"/>
      <c r="F71" s="260">
        <f t="shared" si="49"/>
        <v>1</v>
      </c>
      <c r="G71" s="252" t="str">
        <f t="shared" si="50"/>
        <v>58 ½</v>
      </c>
      <c r="H71" s="170"/>
      <c r="I71" s="149">
        <f t="shared" si="51"/>
        <v>9</v>
      </c>
      <c r="J71" s="153" t="s">
        <v>127</v>
      </c>
      <c r="K71" s="133"/>
      <c r="L71" s="129" t="s">
        <v>131</v>
      </c>
      <c r="M71" s="130">
        <v>0.76388888888888884</v>
      </c>
      <c r="N71" s="312" t="s">
        <v>334</v>
      </c>
      <c r="P71" s="90">
        <v>27</v>
      </c>
      <c r="Q71" s="91" t="s">
        <v>73</v>
      </c>
      <c r="R71" s="90">
        <v>38</v>
      </c>
      <c r="S71" s="11" t="str">
        <f t="shared" si="43"/>
        <v>Dog</v>
      </c>
      <c r="T71" s="11" t="str">
        <f t="shared" si="44"/>
        <v>Over</v>
      </c>
      <c r="U71" s="11" t="str">
        <f t="shared" si="45"/>
        <v>no</v>
      </c>
      <c r="V71" s="11" t="str">
        <f t="shared" si="47"/>
        <v>no</v>
      </c>
      <c r="W71" s="11" t="str">
        <f t="shared" si="48"/>
        <v>no</v>
      </c>
      <c r="X71" s="17" t="str">
        <f t="shared" si="46"/>
        <v/>
      </c>
      <c r="Y71" s="81" t="str">
        <f t="shared" si="52"/>
        <v/>
      </c>
      <c r="Z71" s="82" t="str">
        <f t="shared" si="52"/>
        <v/>
      </c>
      <c r="AA71" s="82" t="str">
        <f t="shared" si="52"/>
        <v/>
      </c>
      <c r="AB71" s="82" t="str">
        <f t="shared" si="52"/>
        <v/>
      </c>
      <c r="AC71" s="82" t="str">
        <f t="shared" si="52"/>
        <v/>
      </c>
      <c r="AD71" s="81" t="str">
        <f t="shared" si="53"/>
        <v/>
      </c>
      <c r="AE71" s="82" t="str">
        <f t="shared" si="53"/>
        <v/>
      </c>
      <c r="AF71" s="82" t="str">
        <f t="shared" si="53"/>
        <v/>
      </c>
      <c r="AG71" s="82" t="str">
        <f t="shared" si="53"/>
        <v/>
      </c>
      <c r="AH71" s="83" t="str">
        <f t="shared" si="53"/>
        <v/>
      </c>
      <c r="AJ71">
        <v>1</v>
      </c>
      <c r="AK71">
        <v>58.5</v>
      </c>
    </row>
    <row r="72" spans="2:37" ht="17.25" customHeight="1" x14ac:dyDescent="0.3">
      <c r="B72" s="173"/>
      <c r="C72" s="136">
        <v>2</v>
      </c>
      <c r="D72" s="152" t="s">
        <v>86</v>
      </c>
      <c r="E72" s="156"/>
      <c r="F72" s="259" t="str">
        <f t="shared" si="49"/>
        <v>11 ½</v>
      </c>
      <c r="G72" s="262" t="str">
        <f t="shared" si="50"/>
        <v>73 ½</v>
      </c>
      <c r="H72" s="169"/>
      <c r="I72" s="148">
        <f t="shared" si="51"/>
        <v>15</v>
      </c>
      <c r="J72" s="152" t="s">
        <v>355</v>
      </c>
      <c r="K72" s="132"/>
      <c r="L72" s="125" t="s">
        <v>349</v>
      </c>
      <c r="M72" s="127">
        <v>0.77777777777777779</v>
      </c>
      <c r="N72" s="314" t="s">
        <v>331</v>
      </c>
      <c r="P72" s="90">
        <v>38</v>
      </c>
      <c r="Q72" s="91" t="s">
        <v>73</v>
      </c>
      <c r="R72" s="90">
        <v>24</v>
      </c>
      <c r="S72" s="234" t="str">
        <f t="shared" si="43"/>
        <v>Fav</v>
      </c>
      <c r="T72" s="234" t="str">
        <f t="shared" si="44"/>
        <v>Under</v>
      </c>
      <c r="U72" s="234" t="str">
        <f t="shared" si="45"/>
        <v>no</v>
      </c>
      <c r="V72" s="234" t="str">
        <f t="shared" si="47"/>
        <v/>
      </c>
      <c r="W72" s="234" t="str">
        <f t="shared" si="48"/>
        <v>no</v>
      </c>
      <c r="X72" s="235" t="str">
        <f t="shared" si="46"/>
        <v>Fav</v>
      </c>
      <c r="Y72" s="236" t="str">
        <f t="shared" si="52"/>
        <v/>
      </c>
      <c r="Z72" s="237" t="str">
        <f t="shared" si="52"/>
        <v/>
      </c>
      <c r="AA72" s="237" t="str">
        <f t="shared" si="52"/>
        <v/>
      </c>
      <c r="AB72" s="237" t="str">
        <f t="shared" si="52"/>
        <v>Fav</v>
      </c>
      <c r="AC72" s="237" t="str">
        <f t="shared" si="52"/>
        <v/>
      </c>
      <c r="AD72" s="236" t="str">
        <f t="shared" si="53"/>
        <v/>
      </c>
      <c r="AE72" s="237" t="str">
        <f t="shared" si="53"/>
        <v/>
      </c>
      <c r="AF72" s="237" t="str">
        <f t="shared" si="53"/>
        <v/>
      </c>
      <c r="AG72" s="237" t="str">
        <f t="shared" si="53"/>
        <v>Fav</v>
      </c>
      <c r="AH72" s="238" t="str">
        <f t="shared" si="53"/>
        <v/>
      </c>
      <c r="AJ72">
        <v>11.5</v>
      </c>
      <c r="AK72">
        <v>73.5</v>
      </c>
    </row>
    <row r="73" spans="2:37" ht="17.25" customHeight="1" x14ac:dyDescent="0.3">
      <c r="B73" s="174"/>
      <c r="C73" s="137">
        <v>7</v>
      </c>
      <c r="D73" s="153" t="s">
        <v>351</v>
      </c>
      <c r="E73" s="157"/>
      <c r="F73" s="260">
        <f t="shared" si="49"/>
        <v>0</v>
      </c>
      <c r="G73" s="252" t="str">
        <f t="shared" si="50"/>
        <v>66 ½</v>
      </c>
      <c r="H73" s="170"/>
      <c r="I73" s="149">
        <f t="shared" si="51"/>
        <v>10</v>
      </c>
      <c r="J73" s="153" t="s">
        <v>7</v>
      </c>
      <c r="K73" s="133"/>
      <c r="L73" s="129" t="s">
        <v>356</v>
      </c>
      <c r="M73" s="130">
        <v>0.78472222222222221</v>
      </c>
      <c r="N73" s="312" t="s">
        <v>335</v>
      </c>
      <c r="P73" s="90">
        <v>39</v>
      </c>
      <c r="Q73" s="91" t="s">
        <v>73</v>
      </c>
      <c r="R73" s="90">
        <v>40</v>
      </c>
      <c r="S73" s="11" t="str">
        <f t="shared" si="43"/>
        <v>Dog</v>
      </c>
      <c r="T73" s="11" t="str">
        <f t="shared" si="44"/>
        <v>Over</v>
      </c>
      <c r="U73" s="11" t="str">
        <f t="shared" si="45"/>
        <v>no</v>
      </c>
      <c r="V73" s="11" t="str">
        <f t="shared" si="47"/>
        <v>no</v>
      </c>
      <c r="W73" s="11" t="str">
        <f t="shared" si="48"/>
        <v>yes</v>
      </c>
      <c r="X73" s="17" t="str">
        <f t="shared" si="46"/>
        <v/>
      </c>
      <c r="Y73" s="81" t="str">
        <f t="shared" si="52"/>
        <v/>
      </c>
      <c r="Z73" s="82" t="str">
        <f t="shared" si="52"/>
        <v/>
      </c>
      <c r="AA73" s="82" t="str">
        <f t="shared" si="52"/>
        <v/>
      </c>
      <c r="AB73" s="82" t="str">
        <f t="shared" si="52"/>
        <v/>
      </c>
      <c r="AC73" s="82" t="str">
        <f t="shared" si="52"/>
        <v/>
      </c>
      <c r="AD73" s="81" t="str">
        <f t="shared" si="53"/>
        <v/>
      </c>
      <c r="AE73" s="82" t="str">
        <f t="shared" si="53"/>
        <v/>
      </c>
      <c r="AF73" s="82" t="str">
        <f t="shared" si="53"/>
        <v/>
      </c>
      <c r="AG73" s="82" t="str">
        <f t="shared" si="53"/>
        <v/>
      </c>
      <c r="AH73" s="83" t="str">
        <f t="shared" si="53"/>
        <v/>
      </c>
      <c r="AJ73">
        <v>0</v>
      </c>
      <c r="AK73">
        <v>66.5</v>
      </c>
    </row>
    <row r="74" spans="2:37" ht="17.25" customHeight="1" thickBot="1" x14ac:dyDescent="0.35">
      <c r="B74" s="175"/>
      <c r="C74" s="138">
        <v>3</v>
      </c>
      <c r="D74" s="154" t="s">
        <v>68</v>
      </c>
      <c r="E74" s="158"/>
      <c r="F74" s="261">
        <f t="shared" si="49"/>
        <v>12</v>
      </c>
      <c r="G74" s="263" t="str">
        <f t="shared" si="50"/>
        <v>77 ½</v>
      </c>
      <c r="H74" s="171"/>
      <c r="I74" s="150">
        <f t="shared" si="51"/>
        <v>14</v>
      </c>
      <c r="J74" s="154" t="s">
        <v>254</v>
      </c>
      <c r="K74" s="134"/>
      <c r="L74" s="126" t="s">
        <v>350</v>
      </c>
      <c r="M74" s="128">
        <v>0.7895833333333333</v>
      </c>
      <c r="N74" s="315" t="s">
        <v>342</v>
      </c>
      <c r="P74" s="90">
        <v>47</v>
      </c>
      <c r="Q74" s="91" t="s">
        <v>73</v>
      </c>
      <c r="R74" s="90">
        <v>39</v>
      </c>
      <c r="S74" s="234" t="str">
        <f t="shared" si="43"/>
        <v>Dog</v>
      </c>
      <c r="T74" s="234" t="str">
        <f t="shared" si="44"/>
        <v>Over</v>
      </c>
      <c r="U74" s="234" t="str">
        <f t="shared" si="45"/>
        <v>yes</v>
      </c>
      <c r="V74" s="234" t="str">
        <f t="shared" si="47"/>
        <v/>
      </c>
      <c r="W74" s="234" t="str">
        <f t="shared" si="48"/>
        <v>no</v>
      </c>
      <c r="X74" s="239" t="str">
        <f t="shared" si="46"/>
        <v>Dog</v>
      </c>
      <c r="Y74" s="240" t="str">
        <f t="shared" si="52"/>
        <v/>
      </c>
      <c r="Z74" s="241" t="str">
        <f t="shared" si="52"/>
        <v/>
      </c>
      <c r="AA74" s="241" t="str">
        <f t="shared" si="52"/>
        <v>Dog</v>
      </c>
      <c r="AB74" s="241" t="str">
        <f t="shared" si="52"/>
        <v/>
      </c>
      <c r="AC74" s="241" t="str">
        <f t="shared" si="52"/>
        <v/>
      </c>
      <c r="AD74" s="240" t="str">
        <f t="shared" si="53"/>
        <v/>
      </c>
      <c r="AE74" s="241" t="str">
        <f t="shared" si="53"/>
        <v/>
      </c>
      <c r="AF74" s="241" t="str">
        <f t="shared" si="53"/>
        <v>Fav</v>
      </c>
      <c r="AG74" s="241" t="str">
        <f t="shared" si="53"/>
        <v/>
      </c>
      <c r="AH74" s="242" t="str">
        <f t="shared" si="53"/>
        <v/>
      </c>
      <c r="AJ74">
        <v>12</v>
      </c>
      <c r="AK74">
        <v>77.5</v>
      </c>
    </row>
    <row r="75" spans="2:37" ht="15" x14ac:dyDescent="0.2">
      <c r="P75" s="7"/>
      <c r="Q75" s="5"/>
      <c r="R75" s="15" t="s">
        <v>315</v>
      </c>
      <c r="S75" s="201" t="str">
        <f>COUNTIF(S59:S74,"Fav")&amp;"-"&amp;COUNTIF(S59:S74,"Dog")&amp;"-"&amp;COUNTIF(S59:S74,"Push")</f>
        <v>6-9-1</v>
      </c>
      <c r="T75" s="201" t="str">
        <f>COUNTIF(T59:T74,"Over")&amp;"-"&amp;COUNTIF(T59:T74,"Under")&amp;"-"&amp;COUNTIF(T59:T74,"Push")</f>
        <v>13-3-0</v>
      </c>
      <c r="U75" s="201" t="str">
        <f>COUNTIF(U59:U74,"yes")&amp;"-"&amp;COUNTIF(U59:U74,"no")</f>
        <v>4-12</v>
      </c>
      <c r="V75" s="201" t="str">
        <f>COUNTIF(V59:V74,"yes")&amp;"-"&amp;COUNTIF(V59:V74,"no")</f>
        <v>1-6</v>
      </c>
      <c r="W75" s="201" t="str">
        <f>COUNTIF(W59:W74,"yes")&amp;"-"&amp;COUNTIF(W59:W74,"no")</f>
        <v>4-12</v>
      </c>
      <c r="X75" s="201" t="str">
        <f t="shared" ref="X75:AH75" si="54">COUNTIF(X59:X74,"Fav")&amp;"-"&amp;COUNTIF(X59:X74,"Dog")&amp;"-"&amp;COUNTIF(X59:X74,"Push")</f>
        <v>4-4-0</v>
      </c>
      <c r="Y75" s="201" t="str">
        <f t="shared" si="54"/>
        <v>0-0-0</v>
      </c>
      <c r="Z75" s="201" t="str">
        <f t="shared" si="54"/>
        <v>0-0-0</v>
      </c>
      <c r="AA75" s="201" t="str">
        <f t="shared" si="54"/>
        <v>1-2-0</v>
      </c>
      <c r="AB75" s="201" t="str">
        <f t="shared" si="54"/>
        <v>2-1-0</v>
      </c>
      <c r="AC75" s="201" t="str">
        <f t="shared" si="54"/>
        <v>1-1-0</v>
      </c>
      <c r="AD75" s="201" t="str">
        <f t="shared" si="54"/>
        <v>0-0-0</v>
      </c>
      <c r="AE75" s="201" t="str">
        <f t="shared" si="54"/>
        <v>0-0-0</v>
      </c>
      <c r="AF75" s="201" t="str">
        <f t="shared" si="54"/>
        <v>2-1-0</v>
      </c>
      <c r="AG75" s="201" t="str">
        <f t="shared" si="54"/>
        <v>3-0-0</v>
      </c>
      <c r="AH75" s="201" t="str">
        <f t="shared" si="54"/>
        <v>2-0-0</v>
      </c>
    </row>
    <row r="76" spans="2:37" ht="15" x14ac:dyDescent="0.2">
      <c r="P76" s="7"/>
      <c r="Q76" s="5"/>
      <c r="R76" s="15" t="s">
        <v>114</v>
      </c>
      <c r="S76" s="202" t="str">
        <f>COUNTIF(S42:S74,"Fav")&amp;"-"&amp;COUNTIF(S42:S74,"Dog")&amp;"-"&amp;COUNTIF(S42:S74,"Push")</f>
        <v>13-17-2</v>
      </c>
      <c r="T76" s="202" t="str">
        <f>COUNTIF(T42:T75,"Over")&amp;"-"&amp;COUNTIF(T42:T75,"Under")&amp;"-"&amp;COUNTIF(T42:T74,"Push")</f>
        <v>23-8-1</v>
      </c>
      <c r="U76" s="202" t="str">
        <f>COUNTIF(U42:U75,"yes")&amp;"-"&amp;COUNTIF(U42:U75,"no")</f>
        <v>11-21</v>
      </c>
      <c r="V76" s="201" t="str">
        <f>COUNTIF(V42:V75,"yes")&amp;"-"&amp;COUNTIF(V42:V75,"no")</f>
        <v>3-12</v>
      </c>
      <c r="W76" s="201" t="str">
        <f>COUNTIF(W42:W75,"yes")&amp;"-"&amp;COUNTIF(W42:W75,"no")</f>
        <v>6-26</v>
      </c>
      <c r="X76" s="202" t="str">
        <f t="shared" ref="X76:AH76" si="55">COUNTIF(X42:X75,"Fav")&amp;"-"&amp;COUNTIF(X42:X75,"Dog")&amp;"-"&amp;COUNTIF(X42:X75,"Push")</f>
        <v>9-11-0</v>
      </c>
      <c r="Y76" s="202" t="str">
        <f t="shared" si="55"/>
        <v>2-2-0</v>
      </c>
      <c r="Z76" s="202" t="str">
        <f t="shared" si="55"/>
        <v>2-2-0</v>
      </c>
      <c r="AA76" s="202" t="str">
        <f t="shared" si="55"/>
        <v>1-3-0</v>
      </c>
      <c r="AB76" s="202" t="str">
        <f t="shared" si="55"/>
        <v>3-1-0</v>
      </c>
      <c r="AC76" s="202" t="str">
        <f t="shared" si="55"/>
        <v>1-3-0</v>
      </c>
      <c r="AD76" s="202" t="str">
        <f t="shared" si="55"/>
        <v>3-1-0</v>
      </c>
      <c r="AE76" s="202" t="str">
        <f t="shared" si="55"/>
        <v>4-0-0</v>
      </c>
      <c r="AF76" s="202" t="str">
        <f t="shared" si="55"/>
        <v>3-1-0</v>
      </c>
      <c r="AG76" s="202" t="str">
        <f t="shared" si="55"/>
        <v>4-0-0</v>
      </c>
      <c r="AH76" s="202" t="str">
        <f t="shared" si="55"/>
        <v>4-0-0</v>
      </c>
    </row>
  </sheetData>
  <mergeCells count="19">
    <mergeCell ref="AD40:AH40"/>
    <mergeCell ref="B40:N40"/>
    <mergeCell ref="P40:T40"/>
    <mergeCell ref="AJ2:AK2"/>
    <mergeCell ref="AD2:AH2"/>
    <mergeCell ref="P3:R3"/>
    <mergeCell ref="B2:N2"/>
    <mergeCell ref="B20:N20"/>
    <mergeCell ref="P2:T2"/>
    <mergeCell ref="U2:U3"/>
    <mergeCell ref="V2:V3"/>
    <mergeCell ref="W2:W3"/>
    <mergeCell ref="U40:U41"/>
    <mergeCell ref="P41:R41"/>
    <mergeCell ref="B58:N58"/>
    <mergeCell ref="V40:V41"/>
    <mergeCell ref="X2:AC2"/>
    <mergeCell ref="W40:W41"/>
    <mergeCell ref="X40:AC40"/>
  </mergeCells>
  <printOptions horizontalCentered="1" verticalCentered="1"/>
  <pageMargins left="0.2" right="0.2" top="0.2" bottom="0.2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6"/>
  <sheetViews>
    <sheetView workbookViewId="0">
      <selection activeCell="AJ2" sqref="AJ2:AK3"/>
    </sheetView>
  </sheetViews>
  <sheetFormatPr defaultColWidth="8.85546875" defaultRowHeight="21" customHeight="1" x14ac:dyDescent="0.3"/>
  <cols>
    <col min="1" max="1" width="2.7109375" customWidth="1"/>
    <col min="2" max="2" width="6" bestFit="1" customWidth="1"/>
    <col min="3" max="3" width="5.5703125" bestFit="1" customWidth="1"/>
    <col min="4" max="4" width="19.7109375" bestFit="1" customWidth="1"/>
    <col min="5" max="5" width="6.42578125" bestFit="1" customWidth="1"/>
    <col min="6" max="6" width="7.42578125" bestFit="1" customWidth="1"/>
    <col min="7" max="7" width="8.85546875" bestFit="1" customWidth="1"/>
    <col min="8" max="8" width="6" bestFit="1" customWidth="1"/>
    <col min="9" max="9" width="5.28515625" bestFit="1" customWidth="1"/>
    <col min="10" max="10" width="29.5703125" bestFit="1" customWidth="1"/>
    <col min="11" max="11" width="7.140625" bestFit="1" customWidth="1"/>
    <col min="12" max="12" width="13.85546875" bestFit="1" customWidth="1"/>
    <col min="14" max="14" width="6.140625" style="309" bestFit="1" customWidth="1"/>
    <col min="15" max="15" width="3.85546875" style="14" customWidth="1"/>
    <col min="16" max="16" width="4.42578125" style="14" bestFit="1" customWidth="1"/>
    <col min="17" max="17" width="1.7109375" style="14" bestFit="1" customWidth="1"/>
    <col min="18" max="18" width="4.7109375" style="14" customWidth="1"/>
    <col min="19" max="20" width="7.140625" style="14" bestFit="1" customWidth="1"/>
    <col min="21" max="21" width="8.28515625" style="14" customWidth="1"/>
    <col min="22" max="23" width="9.7109375" style="14" customWidth="1"/>
    <col min="24" max="24" width="6.140625" style="14" bestFit="1" customWidth="1"/>
    <col min="25" max="34" width="5.140625" style="14" bestFit="1" customWidth="1"/>
    <col min="35" max="35" width="5.28515625" customWidth="1"/>
    <col min="36" max="37" width="6.7109375" style="14" customWidth="1"/>
  </cols>
  <sheetData>
    <row r="1" spans="2:37" ht="10.5" customHeight="1" x14ac:dyDescent="0.3"/>
    <row r="2" spans="2:37" ht="24" customHeight="1" x14ac:dyDescent="0.35">
      <c r="B2" s="413" t="s">
        <v>11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7"/>
      <c r="P2" s="449"/>
      <c r="Q2" s="450"/>
      <c r="R2" s="450"/>
      <c r="S2" s="450"/>
      <c r="T2" s="450"/>
      <c r="U2" s="447" t="s">
        <v>197</v>
      </c>
      <c r="V2" s="447" t="s">
        <v>249</v>
      </c>
      <c r="W2" s="447" t="s">
        <v>252</v>
      </c>
      <c r="X2" s="449" t="s">
        <v>198</v>
      </c>
      <c r="Y2" s="450"/>
      <c r="Z2" s="450"/>
      <c r="AA2" s="450"/>
      <c r="AB2" s="450"/>
      <c r="AC2" s="451"/>
      <c r="AD2" s="449" t="s">
        <v>200</v>
      </c>
      <c r="AE2" s="450"/>
      <c r="AF2" s="450"/>
      <c r="AG2" s="450"/>
      <c r="AH2" s="451"/>
      <c r="AJ2" s="452" t="s">
        <v>308</v>
      </c>
      <c r="AK2" s="452"/>
    </row>
    <row r="3" spans="2:37" ht="13.5" customHeight="1" x14ac:dyDescent="0.2">
      <c r="B3" s="47" t="s">
        <v>297</v>
      </c>
      <c r="C3" s="47" t="s">
        <v>238</v>
      </c>
      <c r="D3" s="48" t="s">
        <v>236</v>
      </c>
      <c r="E3" s="48" t="s">
        <v>210</v>
      </c>
      <c r="F3" s="48" t="s">
        <v>233</v>
      </c>
      <c r="G3" s="48" t="s">
        <v>72</v>
      </c>
      <c r="H3" s="48" t="s">
        <v>297</v>
      </c>
      <c r="I3" s="48" t="s">
        <v>238</v>
      </c>
      <c r="J3" s="48" t="s">
        <v>237</v>
      </c>
      <c r="K3" s="51" t="s">
        <v>210</v>
      </c>
      <c r="L3" s="48" t="s">
        <v>234</v>
      </c>
      <c r="M3" s="48" t="s">
        <v>235</v>
      </c>
      <c r="N3" s="49" t="s">
        <v>332</v>
      </c>
      <c r="P3" s="453" t="s">
        <v>199</v>
      </c>
      <c r="Q3" s="454"/>
      <c r="R3" s="454"/>
      <c r="S3" s="70" t="s">
        <v>71</v>
      </c>
      <c r="T3" s="70" t="s">
        <v>72</v>
      </c>
      <c r="U3" s="448"/>
      <c r="V3" s="448"/>
      <c r="W3" s="448"/>
      <c r="X3" s="71" t="s">
        <v>77</v>
      </c>
      <c r="Y3" s="97">
        <v>5</v>
      </c>
      <c r="Z3" s="98">
        <v>4</v>
      </c>
      <c r="AA3" s="98">
        <v>3</v>
      </c>
      <c r="AB3" s="98">
        <v>2</v>
      </c>
      <c r="AC3" s="99">
        <v>1</v>
      </c>
      <c r="AD3" s="100">
        <v>5</v>
      </c>
      <c r="AE3" s="98">
        <v>4</v>
      </c>
      <c r="AF3" s="98">
        <v>3</v>
      </c>
      <c r="AG3" s="98">
        <v>2</v>
      </c>
      <c r="AH3" s="99">
        <v>1</v>
      </c>
      <c r="AJ3" s="411" t="s">
        <v>233</v>
      </c>
      <c r="AK3" s="411" t="s">
        <v>72</v>
      </c>
    </row>
    <row r="4" spans="2:37" s="177" customFormat="1" ht="16.5" customHeight="1" x14ac:dyDescent="0.3">
      <c r="B4" s="176">
        <v>724</v>
      </c>
      <c r="C4" s="186">
        <v>4</v>
      </c>
      <c r="D4" s="187" t="s">
        <v>0</v>
      </c>
      <c r="E4" s="157">
        <v>-750</v>
      </c>
      <c r="F4" s="260" t="str">
        <f t="shared" ref="F4:F19" si="0">IF(AJ4=INT(AJ4),AJ4,CONCATENATE(TRUNC(AJ4)," ½"))</f>
        <v>10 ½</v>
      </c>
      <c r="G4" s="252" t="str">
        <f t="shared" ref="G4:G19" si="1">IF(AK4=INT(AK4),AK4,CONCATENATE(TRUNC(AK4)," ½"))</f>
        <v>156 ½</v>
      </c>
      <c r="H4" s="170">
        <f t="shared" ref="H4:H19" si="2">IF(ISODD(B4),B4+1,B4-1)</f>
        <v>723</v>
      </c>
      <c r="I4" s="149">
        <f t="shared" ref="I4:I19" si="3">17-C4</f>
        <v>13</v>
      </c>
      <c r="J4" s="188" t="s">
        <v>318</v>
      </c>
      <c r="K4" s="133">
        <v>525</v>
      </c>
      <c r="L4" s="189" t="s">
        <v>149</v>
      </c>
      <c r="M4" s="190">
        <v>0.38541666666666669</v>
      </c>
      <c r="N4" s="310" t="s">
        <v>331</v>
      </c>
      <c r="O4" s="305"/>
      <c r="P4" s="90">
        <v>93</v>
      </c>
      <c r="Q4" s="91" t="s">
        <v>73</v>
      </c>
      <c r="R4" s="90">
        <v>85</v>
      </c>
      <c r="S4" s="11" t="str">
        <f>IF((P4-AJ4)&gt;R4,"Fav",IF(P4&lt;(R4+AJ4),"Dog","Push"))</f>
        <v>Dog</v>
      </c>
      <c r="T4" s="11" t="str">
        <f>IF((P4+R4)&gt;AK4,"Over",IF((P4+R4)&lt;AK4,"Under","Push"))</f>
        <v>Over</v>
      </c>
      <c r="U4" s="11" t="str">
        <f>IF(AND(P4&gt;R4,P4-R4&lt;=AJ4),"yes","no")</f>
        <v>yes</v>
      </c>
      <c r="V4" s="11" t="str">
        <f>IF(AJ4&lt;5,U4,"")</f>
        <v/>
      </c>
      <c r="W4" s="11" t="str">
        <f>IF(AND((P4-R4)&gt;=(AJ4-1),(P4-R4)&lt;=(AJ4+1)),"yes", "no")</f>
        <v>no</v>
      </c>
      <c r="X4" s="76" t="str">
        <f>IF(C4&lt;6,S4,"")</f>
        <v>Dog</v>
      </c>
      <c r="Y4" s="77" t="str">
        <f>IF($C4=Y$3,$S4,"")</f>
        <v/>
      </c>
      <c r="Z4" s="78" t="str">
        <f>IF($C4=Z$3,$S4,"")</f>
        <v>Dog</v>
      </c>
      <c r="AA4" s="78" t="str">
        <f>IF($C4=AA$3,$S4,"")</f>
        <v/>
      </c>
      <c r="AB4" s="78" t="str">
        <f>IF($C4=AB$3,$S4,"")</f>
        <v/>
      </c>
      <c r="AC4" s="79" t="str">
        <f>IF($C4=AC$3,$S4,"")</f>
        <v/>
      </c>
      <c r="AD4" s="77" t="str">
        <f>IF($C4=AD$3,IF($P4&gt;$R4,"Fav","Dog"),"")</f>
        <v/>
      </c>
      <c r="AE4" s="78" t="str">
        <f>IF($C4=AE$3,IF($P4&gt;$R4,"Fav","Dog"),"")</f>
        <v>Fav</v>
      </c>
      <c r="AF4" s="78" t="str">
        <f>IF($C4=AF$3,IF($P4&gt;$R4,"Fav","Dog"),"")</f>
        <v/>
      </c>
      <c r="AG4" s="78" t="str">
        <f>IF($C4=AG$3,IF($P4&gt;$R4,"Fav","Dog"),"")</f>
        <v/>
      </c>
      <c r="AH4" s="79" t="str">
        <f>IF($C4=AH$3,IF($P4&gt;$R4,"Fav","Dog"),"")</f>
        <v/>
      </c>
      <c r="AJ4" s="305">
        <v>10.5</v>
      </c>
      <c r="AK4" s="305">
        <v>156.5</v>
      </c>
    </row>
    <row r="5" spans="2:37" s="184" customFormat="1" ht="16.5" customHeight="1" x14ac:dyDescent="0.3">
      <c r="B5" s="178">
        <v>731</v>
      </c>
      <c r="C5" s="179">
        <v>9</v>
      </c>
      <c r="D5" s="180" t="s">
        <v>38</v>
      </c>
      <c r="E5" s="156">
        <v>-170</v>
      </c>
      <c r="F5" s="259">
        <f t="shared" si="0"/>
        <v>4</v>
      </c>
      <c r="G5" s="262" t="str">
        <f t="shared" si="1"/>
        <v>147 ½</v>
      </c>
      <c r="H5" s="169">
        <f t="shared" si="2"/>
        <v>732</v>
      </c>
      <c r="I5" s="148">
        <f t="shared" si="3"/>
        <v>8</v>
      </c>
      <c r="J5" s="181" t="s">
        <v>319</v>
      </c>
      <c r="K5" s="132">
        <v>145</v>
      </c>
      <c r="L5" s="182" t="s">
        <v>222</v>
      </c>
      <c r="M5" s="183">
        <v>0.40277777777777773</v>
      </c>
      <c r="N5" s="313" t="s">
        <v>333</v>
      </c>
      <c r="O5" s="305"/>
      <c r="P5" s="90">
        <v>71</v>
      </c>
      <c r="Q5" s="91" t="s">
        <v>73</v>
      </c>
      <c r="R5" s="90">
        <v>61</v>
      </c>
      <c r="S5" s="234" t="str">
        <f t="shared" ref="S5:S19" si="4">IF((P5-AJ5)&gt;R5,"Fav",IF(P5&lt;(R5+AJ5),"Dog","Push"))</f>
        <v>Fav</v>
      </c>
      <c r="T5" s="234" t="str">
        <f t="shared" ref="T5:T19" si="5">IF((P5+R5)&gt;AK5,"Over",IF((P5+R5)&lt;AK5,"Under","Push"))</f>
        <v>Under</v>
      </c>
      <c r="U5" s="234" t="str">
        <f t="shared" ref="U5:U19" si="6">IF(AND(P5&gt;R5,P5-R5&lt;=AJ5),"yes","no")</f>
        <v>no</v>
      </c>
      <c r="V5" s="234" t="str">
        <f>IF(AJ5&lt;5,U5,"")</f>
        <v>no</v>
      </c>
      <c r="W5" s="234" t="str">
        <f>IF(AND((P5-R5)&gt;=(AJ5-1),(P5-R5)&lt;=(AJ5+1)),"yes", "no")</f>
        <v>no</v>
      </c>
      <c r="X5" s="278" t="str">
        <f t="shared" ref="X5:X19" si="7">IF(C5&lt;6,S5,"")</f>
        <v/>
      </c>
      <c r="Y5" s="236" t="str">
        <f t="shared" ref="Y5:AC19" si="8">IF($C5=Y$3,$S5,"")</f>
        <v/>
      </c>
      <c r="Z5" s="237" t="str">
        <f t="shared" si="8"/>
        <v/>
      </c>
      <c r="AA5" s="237" t="str">
        <f t="shared" si="8"/>
        <v/>
      </c>
      <c r="AB5" s="237" t="str">
        <f t="shared" si="8"/>
        <v/>
      </c>
      <c r="AC5" s="238" t="str">
        <f t="shared" si="8"/>
        <v/>
      </c>
      <c r="AD5" s="236" t="str">
        <f t="shared" ref="AD5:AH19" si="9">IF($C5=AD$3,IF($P5&gt;$R5,"Fav","Dog"),"")</f>
        <v/>
      </c>
      <c r="AE5" s="237" t="str">
        <f t="shared" si="9"/>
        <v/>
      </c>
      <c r="AF5" s="237" t="str">
        <f t="shared" si="9"/>
        <v/>
      </c>
      <c r="AG5" s="237" t="str">
        <f t="shared" si="9"/>
        <v/>
      </c>
      <c r="AH5" s="238" t="str">
        <f t="shared" si="9"/>
        <v/>
      </c>
      <c r="AJ5" s="305">
        <v>4</v>
      </c>
      <c r="AK5" s="305">
        <v>147.5</v>
      </c>
    </row>
    <row r="6" spans="2:37" s="184" customFormat="1" ht="16.5" customHeight="1" x14ac:dyDescent="0.3">
      <c r="B6" s="185">
        <v>735</v>
      </c>
      <c r="C6" s="186">
        <v>9</v>
      </c>
      <c r="D6" s="306" t="s">
        <v>90</v>
      </c>
      <c r="E6" s="157">
        <v>-165</v>
      </c>
      <c r="F6" s="260" t="str">
        <f t="shared" si="0"/>
        <v>3 ½</v>
      </c>
      <c r="G6" s="252">
        <f t="shared" si="1"/>
        <v>132</v>
      </c>
      <c r="H6" s="170">
        <f t="shared" si="2"/>
        <v>736</v>
      </c>
      <c r="I6" s="149">
        <f t="shared" si="3"/>
        <v>8</v>
      </c>
      <c r="J6" s="188" t="s">
        <v>34</v>
      </c>
      <c r="K6" s="133">
        <v>145</v>
      </c>
      <c r="L6" s="189" t="s">
        <v>300</v>
      </c>
      <c r="M6" s="190">
        <v>0.4375</v>
      </c>
      <c r="N6" s="311" t="s">
        <v>334</v>
      </c>
      <c r="O6" s="305"/>
      <c r="P6" s="90">
        <v>74</v>
      </c>
      <c r="Q6" s="91" t="s">
        <v>73</v>
      </c>
      <c r="R6" s="90">
        <v>67</v>
      </c>
      <c r="S6" s="11" t="str">
        <f t="shared" si="4"/>
        <v>Fav</v>
      </c>
      <c r="T6" s="11" t="str">
        <f t="shared" si="5"/>
        <v>Over</v>
      </c>
      <c r="U6" s="11" t="str">
        <f t="shared" si="6"/>
        <v>no</v>
      </c>
      <c r="V6" s="11" t="str">
        <f t="shared" ref="V6:V19" si="10">IF(AJ6&lt;5,U6,"")</f>
        <v>no</v>
      </c>
      <c r="W6" s="11" t="str">
        <f t="shared" ref="W6:W19" si="11">IF(AND((P6-R6)&gt;=(AJ6-1),(P6-R6)&lt;=(AJ6+1)),"yes", "no")</f>
        <v>no</v>
      </c>
      <c r="X6" s="80" t="str">
        <f t="shared" si="7"/>
        <v/>
      </c>
      <c r="Y6" s="81" t="str">
        <f t="shared" si="8"/>
        <v/>
      </c>
      <c r="Z6" s="82" t="str">
        <f t="shared" si="8"/>
        <v/>
      </c>
      <c r="AA6" s="82" t="str">
        <f t="shared" si="8"/>
        <v/>
      </c>
      <c r="AB6" s="82" t="str">
        <f t="shared" si="8"/>
        <v/>
      </c>
      <c r="AC6" s="83" t="str">
        <f t="shared" si="8"/>
        <v/>
      </c>
      <c r="AD6" s="81" t="str">
        <f t="shared" si="9"/>
        <v/>
      </c>
      <c r="AE6" s="82" t="str">
        <f t="shared" si="9"/>
        <v/>
      </c>
      <c r="AF6" s="82" t="str">
        <f t="shared" si="9"/>
        <v/>
      </c>
      <c r="AG6" s="82" t="str">
        <f t="shared" si="9"/>
        <v/>
      </c>
      <c r="AH6" s="83" t="str">
        <f t="shared" si="9"/>
        <v/>
      </c>
      <c r="AJ6" s="305">
        <v>3.5</v>
      </c>
      <c r="AK6" s="305">
        <v>132</v>
      </c>
    </row>
    <row r="7" spans="2:37" s="184" customFormat="1" ht="16.5" customHeight="1" x14ac:dyDescent="0.3">
      <c r="B7" s="178">
        <v>744</v>
      </c>
      <c r="C7" s="179">
        <v>4</v>
      </c>
      <c r="D7" s="180" t="s">
        <v>76</v>
      </c>
      <c r="E7" s="156">
        <v>-400</v>
      </c>
      <c r="F7" s="259" t="str">
        <f t="shared" si="0"/>
        <v>7 ½</v>
      </c>
      <c r="G7" s="262">
        <f t="shared" si="1"/>
        <v>167</v>
      </c>
      <c r="H7" s="169">
        <f t="shared" si="2"/>
        <v>743</v>
      </c>
      <c r="I7" s="148">
        <f t="shared" si="3"/>
        <v>13</v>
      </c>
      <c r="J7" s="181" t="s">
        <v>62</v>
      </c>
      <c r="K7" s="132">
        <v>325</v>
      </c>
      <c r="L7" s="182" t="s">
        <v>119</v>
      </c>
      <c r="M7" s="183">
        <v>0.45833333333333331</v>
      </c>
      <c r="N7" s="313" t="s">
        <v>335</v>
      </c>
      <c r="O7" s="305"/>
      <c r="P7" s="90">
        <v>94</v>
      </c>
      <c r="Q7" s="91" t="s">
        <v>73</v>
      </c>
      <c r="R7" s="90">
        <v>81</v>
      </c>
      <c r="S7" s="234" t="str">
        <f t="shared" si="4"/>
        <v>Fav</v>
      </c>
      <c r="T7" s="234" t="str">
        <f t="shared" si="5"/>
        <v>Over</v>
      </c>
      <c r="U7" s="234" t="str">
        <f t="shared" si="6"/>
        <v>no</v>
      </c>
      <c r="V7" s="234" t="str">
        <f t="shared" si="10"/>
        <v/>
      </c>
      <c r="W7" s="234" t="str">
        <f t="shared" si="11"/>
        <v>no</v>
      </c>
      <c r="X7" s="278" t="str">
        <f t="shared" si="7"/>
        <v>Fav</v>
      </c>
      <c r="Y7" s="236" t="str">
        <f t="shared" si="8"/>
        <v/>
      </c>
      <c r="Z7" s="237" t="str">
        <f t="shared" si="8"/>
        <v>Fav</v>
      </c>
      <c r="AA7" s="237" t="str">
        <f t="shared" si="8"/>
        <v/>
      </c>
      <c r="AB7" s="237" t="str">
        <f t="shared" si="8"/>
        <v/>
      </c>
      <c r="AC7" s="238" t="str">
        <f t="shared" si="8"/>
        <v/>
      </c>
      <c r="AD7" s="236" t="str">
        <f t="shared" si="9"/>
        <v/>
      </c>
      <c r="AE7" s="237" t="str">
        <f t="shared" si="9"/>
        <v>Fav</v>
      </c>
      <c r="AF7" s="237" t="str">
        <f t="shared" si="9"/>
        <v/>
      </c>
      <c r="AG7" s="237" t="str">
        <f t="shared" si="9"/>
        <v/>
      </c>
      <c r="AH7" s="238" t="str">
        <f t="shared" si="9"/>
        <v/>
      </c>
      <c r="AJ7" s="305">
        <v>7.5</v>
      </c>
      <c r="AK7" s="305">
        <v>167</v>
      </c>
    </row>
    <row r="8" spans="2:37" s="184" customFormat="1" ht="16.5" customHeight="1" x14ac:dyDescent="0.3">
      <c r="B8" s="185">
        <v>722</v>
      </c>
      <c r="C8" s="186">
        <v>5</v>
      </c>
      <c r="D8" s="187" t="s">
        <v>89</v>
      </c>
      <c r="E8" s="157">
        <v>-250</v>
      </c>
      <c r="F8" s="260" t="str">
        <f t="shared" si="0"/>
        <v>5 ½</v>
      </c>
      <c r="G8" s="252" t="str">
        <f t="shared" si="1"/>
        <v>136 ½</v>
      </c>
      <c r="H8" s="170">
        <f t="shared" si="2"/>
        <v>721</v>
      </c>
      <c r="I8" s="149">
        <f t="shared" si="3"/>
        <v>12</v>
      </c>
      <c r="J8" s="188" t="s">
        <v>317</v>
      </c>
      <c r="K8" s="133">
        <v>210</v>
      </c>
      <c r="L8" s="189" t="s">
        <v>149</v>
      </c>
      <c r="M8" s="190">
        <v>0.48958333333333331</v>
      </c>
      <c r="N8" s="311" t="s">
        <v>331</v>
      </c>
      <c r="O8" s="305"/>
      <c r="P8" s="90">
        <v>75</v>
      </c>
      <c r="Q8" s="91" t="s">
        <v>73</v>
      </c>
      <c r="R8" s="90">
        <v>79</v>
      </c>
      <c r="S8" s="11" t="str">
        <f t="shared" si="4"/>
        <v>Dog</v>
      </c>
      <c r="T8" s="11" t="str">
        <f t="shared" si="5"/>
        <v>Over</v>
      </c>
      <c r="U8" s="11" t="str">
        <f t="shared" si="6"/>
        <v>no</v>
      </c>
      <c r="V8" s="11" t="str">
        <f t="shared" si="10"/>
        <v/>
      </c>
      <c r="W8" s="11" t="str">
        <f t="shared" si="11"/>
        <v>no</v>
      </c>
      <c r="X8" s="80" t="str">
        <f t="shared" si="7"/>
        <v>Dog</v>
      </c>
      <c r="Y8" s="81" t="str">
        <f t="shared" si="8"/>
        <v>Dog</v>
      </c>
      <c r="Z8" s="82" t="str">
        <f t="shared" si="8"/>
        <v/>
      </c>
      <c r="AA8" s="82" t="str">
        <f t="shared" si="8"/>
        <v/>
      </c>
      <c r="AB8" s="82" t="str">
        <f t="shared" si="8"/>
        <v/>
      </c>
      <c r="AC8" s="83" t="str">
        <f t="shared" si="8"/>
        <v/>
      </c>
      <c r="AD8" s="81" t="str">
        <f t="shared" si="9"/>
        <v>Dog</v>
      </c>
      <c r="AE8" s="82" t="str">
        <f t="shared" si="9"/>
        <v/>
      </c>
      <c r="AF8" s="82" t="str">
        <f t="shared" si="9"/>
        <v/>
      </c>
      <c r="AG8" s="82" t="str">
        <f t="shared" si="9"/>
        <v/>
      </c>
      <c r="AH8" s="83" t="str">
        <f t="shared" si="9"/>
        <v/>
      </c>
      <c r="AJ8" s="305">
        <v>5.5</v>
      </c>
      <c r="AK8" s="305">
        <v>136.5</v>
      </c>
    </row>
    <row r="9" spans="2:37" s="184" customFormat="1" ht="16.5" customHeight="1" x14ac:dyDescent="0.3">
      <c r="B9" s="178">
        <v>730</v>
      </c>
      <c r="C9" s="179">
        <v>1</v>
      </c>
      <c r="D9" s="180" t="s">
        <v>99</v>
      </c>
      <c r="E9" s="156"/>
      <c r="F9" s="259" t="str">
        <f t="shared" si="0"/>
        <v>23 ½</v>
      </c>
      <c r="G9" s="262">
        <f t="shared" si="1"/>
        <v>133</v>
      </c>
      <c r="H9" s="169">
        <f t="shared" si="2"/>
        <v>729</v>
      </c>
      <c r="I9" s="148">
        <f t="shared" si="3"/>
        <v>16</v>
      </c>
      <c r="J9" s="181" t="s">
        <v>137</v>
      </c>
      <c r="K9" s="132"/>
      <c r="L9" s="182" t="s">
        <v>222</v>
      </c>
      <c r="M9" s="183">
        <v>0.50694444444444442</v>
      </c>
      <c r="N9" s="313" t="s">
        <v>333</v>
      </c>
      <c r="O9" s="305"/>
      <c r="P9" s="90">
        <v>81</v>
      </c>
      <c r="Q9" s="91" t="s">
        <v>73</v>
      </c>
      <c r="R9" s="90">
        <v>45</v>
      </c>
      <c r="S9" s="234" t="str">
        <f t="shared" si="4"/>
        <v>Fav</v>
      </c>
      <c r="T9" s="234" t="str">
        <f t="shared" si="5"/>
        <v>Under</v>
      </c>
      <c r="U9" s="234" t="str">
        <f t="shared" si="6"/>
        <v>no</v>
      </c>
      <c r="V9" s="234" t="str">
        <f t="shared" si="10"/>
        <v/>
      </c>
      <c r="W9" s="234" t="str">
        <f t="shared" si="11"/>
        <v>no</v>
      </c>
      <c r="X9" s="278" t="str">
        <f t="shared" si="7"/>
        <v>Fav</v>
      </c>
      <c r="Y9" s="236" t="str">
        <f t="shared" si="8"/>
        <v/>
      </c>
      <c r="Z9" s="237" t="str">
        <f t="shared" si="8"/>
        <v/>
      </c>
      <c r="AA9" s="237" t="str">
        <f t="shared" si="8"/>
        <v/>
      </c>
      <c r="AB9" s="237" t="str">
        <f t="shared" si="8"/>
        <v/>
      </c>
      <c r="AC9" s="238" t="str">
        <f t="shared" si="8"/>
        <v>Fav</v>
      </c>
      <c r="AD9" s="236" t="str">
        <f t="shared" si="9"/>
        <v/>
      </c>
      <c r="AE9" s="237" t="str">
        <f t="shared" si="9"/>
        <v/>
      </c>
      <c r="AF9" s="237" t="str">
        <f t="shared" si="9"/>
        <v/>
      </c>
      <c r="AG9" s="237" t="str">
        <f t="shared" si="9"/>
        <v/>
      </c>
      <c r="AH9" s="238" t="str">
        <f t="shared" si="9"/>
        <v>Fav</v>
      </c>
      <c r="AJ9" s="305">
        <v>23.5</v>
      </c>
      <c r="AK9" s="305">
        <v>133</v>
      </c>
    </row>
    <row r="10" spans="2:37" s="184" customFormat="1" ht="16.5" customHeight="1" x14ac:dyDescent="0.3">
      <c r="B10" s="185">
        <v>734</v>
      </c>
      <c r="C10" s="186">
        <v>1</v>
      </c>
      <c r="D10" s="187" t="s">
        <v>5</v>
      </c>
      <c r="E10" s="157"/>
      <c r="F10" s="260">
        <f t="shared" si="0"/>
        <v>26</v>
      </c>
      <c r="G10" s="252">
        <f t="shared" si="1"/>
        <v>152</v>
      </c>
      <c r="H10" s="170">
        <f t="shared" si="2"/>
        <v>733</v>
      </c>
      <c r="I10" s="149">
        <f t="shared" si="3"/>
        <v>16</v>
      </c>
      <c r="J10" s="188" t="s">
        <v>269</v>
      </c>
      <c r="K10" s="133"/>
      <c r="L10" s="189" t="s">
        <v>300</v>
      </c>
      <c r="M10" s="190">
        <v>0.54166666666666663</v>
      </c>
      <c r="N10" s="311" t="s">
        <v>334</v>
      </c>
      <c r="O10" s="307"/>
      <c r="P10" s="90">
        <v>105</v>
      </c>
      <c r="Q10" s="91" t="s">
        <v>73</v>
      </c>
      <c r="R10" s="90">
        <v>79</v>
      </c>
      <c r="S10" s="11" t="str">
        <f t="shared" si="4"/>
        <v>Push</v>
      </c>
      <c r="T10" s="11" t="str">
        <f t="shared" si="5"/>
        <v>Over</v>
      </c>
      <c r="U10" s="11" t="str">
        <f t="shared" si="6"/>
        <v>yes</v>
      </c>
      <c r="V10" s="11" t="str">
        <f t="shared" si="10"/>
        <v/>
      </c>
      <c r="W10" s="11" t="str">
        <f t="shared" si="11"/>
        <v>yes</v>
      </c>
      <c r="X10" s="80" t="str">
        <f t="shared" si="7"/>
        <v>Push</v>
      </c>
      <c r="Y10" s="81" t="str">
        <f t="shared" si="8"/>
        <v/>
      </c>
      <c r="Z10" s="82" t="str">
        <f t="shared" si="8"/>
        <v/>
      </c>
      <c r="AA10" s="82" t="str">
        <f t="shared" si="8"/>
        <v/>
      </c>
      <c r="AB10" s="82" t="str">
        <f t="shared" si="8"/>
        <v/>
      </c>
      <c r="AC10" s="83" t="str">
        <f t="shared" si="8"/>
        <v>Push</v>
      </c>
      <c r="AD10" s="81" t="str">
        <f t="shared" si="9"/>
        <v/>
      </c>
      <c r="AE10" s="82" t="str">
        <f t="shared" si="9"/>
        <v/>
      </c>
      <c r="AF10" s="82" t="str">
        <f t="shared" si="9"/>
        <v/>
      </c>
      <c r="AG10" s="82" t="str">
        <f t="shared" si="9"/>
        <v/>
      </c>
      <c r="AH10" s="83" t="str">
        <f t="shared" si="9"/>
        <v>Fav</v>
      </c>
      <c r="AJ10" s="305">
        <v>26</v>
      </c>
      <c r="AK10" s="305">
        <v>152</v>
      </c>
    </row>
    <row r="11" spans="2:37" s="184" customFormat="1" ht="16.5" customHeight="1" x14ac:dyDescent="0.3">
      <c r="B11" s="178">
        <v>742</v>
      </c>
      <c r="C11" s="179">
        <v>5</v>
      </c>
      <c r="D11" s="180" t="s">
        <v>108</v>
      </c>
      <c r="E11" s="156">
        <v>-500</v>
      </c>
      <c r="F11" s="259">
        <f t="shared" si="0"/>
        <v>9</v>
      </c>
      <c r="G11" s="262">
        <f t="shared" si="1"/>
        <v>129</v>
      </c>
      <c r="H11" s="169">
        <f t="shared" si="2"/>
        <v>741</v>
      </c>
      <c r="I11" s="148">
        <f t="shared" si="3"/>
        <v>12</v>
      </c>
      <c r="J11" s="181" t="s">
        <v>321</v>
      </c>
      <c r="K11" s="132">
        <v>375</v>
      </c>
      <c r="L11" s="182" t="s">
        <v>119</v>
      </c>
      <c r="M11" s="183">
        <v>0.5625</v>
      </c>
      <c r="N11" s="313" t="s">
        <v>335</v>
      </c>
      <c r="O11" s="305"/>
      <c r="P11" s="90">
        <v>83</v>
      </c>
      <c r="Q11" s="91" t="s">
        <v>73</v>
      </c>
      <c r="R11" s="90">
        <v>85</v>
      </c>
      <c r="S11" s="234" t="str">
        <f t="shared" si="4"/>
        <v>Dog</v>
      </c>
      <c r="T11" s="234" t="str">
        <f t="shared" si="5"/>
        <v>Over</v>
      </c>
      <c r="U11" s="234" t="str">
        <f t="shared" si="6"/>
        <v>no</v>
      </c>
      <c r="V11" s="234" t="str">
        <f t="shared" si="10"/>
        <v/>
      </c>
      <c r="W11" s="234" t="str">
        <f t="shared" si="11"/>
        <v>no</v>
      </c>
      <c r="X11" s="278" t="str">
        <f t="shared" si="7"/>
        <v>Dog</v>
      </c>
      <c r="Y11" s="236" t="str">
        <f t="shared" si="8"/>
        <v>Dog</v>
      </c>
      <c r="Z11" s="237" t="str">
        <f t="shared" si="8"/>
        <v/>
      </c>
      <c r="AA11" s="237" t="str">
        <f t="shared" si="8"/>
        <v/>
      </c>
      <c r="AB11" s="237" t="str">
        <f t="shared" si="8"/>
        <v/>
      </c>
      <c r="AC11" s="238" t="str">
        <f t="shared" si="8"/>
        <v/>
      </c>
      <c r="AD11" s="236" t="str">
        <f t="shared" si="9"/>
        <v>Dog</v>
      </c>
      <c r="AE11" s="237" t="str">
        <f t="shared" si="9"/>
        <v/>
      </c>
      <c r="AF11" s="237" t="str">
        <f t="shared" si="9"/>
        <v/>
      </c>
      <c r="AG11" s="237" t="str">
        <f t="shared" si="9"/>
        <v/>
      </c>
      <c r="AH11" s="238" t="str">
        <f t="shared" si="9"/>
        <v/>
      </c>
      <c r="AJ11" s="305">
        <v>9</v>
      </c>
      <c r="AK11" s="305">
        <v>129</v>
      </c>
    </row>
    <row r="12" spans="2:37" s="184" customFormat="1" ht="16.5" customHeight="1" x14ac:dyDescent="0.3">
      <c r="B12" s="185">
        <v>718</v>
      </c>
      <c r="C12" s="186">
        <v>3</v>
      </c>
      <c r="D12" s="187" t="s">
        <v>56</v>
      </c>
      <c r="E12" s="157">
        <v>-1500</v>
      </c>
      <c r="F12" s="260" t="str">
        <f t="shared" si="0"/>
        <v>13 ½</v>
      </c>
      <c r="G12" s="252" t="str">
        <f t="shared" si="1"/>
        <v>148 ½</v>
      </c>
      <c r="H12" s="170">
        <f t="shared" si="2"/>
        <v>717</v>
      </c>
      <c r="I12" s="149">
        <f t="shared" si="3"/>
        <v>14</v>
      </c>
      <c r="J12" s="188" t="s">
        <v>316</v>
      </c>
      <c r="K12" s="133">
        <v>900</v>
      </c>
      <c r="L12" s="189" t="s">
        <v>149</v>
      </c>
      <c r="M12" s="190">
        <v>0.65972222222222221</v>
      </c>
      <c r="N12" s="311" t="s">
        <v>334</v>
      </c>
      <c r="O12" s="305"/>
      <c r="P12" s="90">
        <v>79</v>
      </c>
      <c r="Q12" s="91" t="s">
        <v>73</v>
      </c>
      <c r="R12" s="90">
        <v>72</v>
      </c>
      <c r="S12" s="11" t="str">
        <f t="shared" si="4"/>
        <v>Dog</v>
      </c>
      <c r="T12" s="11" t="str">
        <f t="shared" si="5"/>
        <v>Over</v>
      </c>
      <c r="U12" s="11" t="str">
        <f t="shared" si="6"/>
        <v>yes</v>
      </c>
      <c r="V12" s="11" t="str">
        <f t="shared" si="10"/>
        <v/>
      </c>
      <c r="W12" s="11" t="str">
        <f t="shared" si="11"/>
        <v>no</v>
      </c>
      <c r="X12" s="80" t="str">
        <f t="shared" si="7"/>
        <v>Dog</v>
      </c>
      <c r="Y12" s="81" t="str">
        <f t="shared" si="8"/>
        <v/>
      </c>
      <c r="Z12" s="82" t="str">
        <f t="shared" si="8"/>
        <v/>
      </c>
      <c r="AA12" s="82" t="str">
        <f t="shared" si="8"/>
        <v>Dog</v>
      </c>
      <c r="AB12" s="82" t="str">
        <f t="shared" si="8"/>
        <v/>
      </c>
      <c r="AC12" s="83" t="str">
        <f t="shared" si="8"/>
        <v/>
      </c>
      <c r="AD12" s="81" t="str">
        <f t="shared" si="9"/>
        <v/>
      </c>
      <c r="AE12" s="82" t="str">
        <f t="shared" si="9"/>
        <v/>
      </c>
      <c r="AF12" s="82" t="str">
        <f t="shared" si="9"/>
        <v>Fav</v>
      </c>
      <c r="AG12" s="82" t="str">
        <f t="shared" si="9"/>
        <v/>
      </c>
      <c r="AH12" s="83" t="str">
        <f t="shared" si="9"/>
        <v/>
      </c>
      <c r="AJ12" s="305">
        <v>13.5</v>
      </c>
      <c r="AK12" s="305">
        <v>148.5</v>
      </c>
    </row>
    <row r="13" spans="2:37" s="184" customFormat="1" ht="16.5" customHeight="1" x14ac:dyDescent="0.3">
      <c r="B13" s="178">
        <v>738</v>
      </c>
      <c r="C13" s="179">
        <v>5</v>
      </c>
      <c r="D13" s="180" t="s">
        <v>32</v>
      </c>
      <c r="E13" s="156">
        <v>-900</v>
      </c>
      <c r="F13" s="259">
        <f t="shared" si="0"/>
        <v>12</v>
      </c>
      <c r="G13" s="262">
        <f t="shared" si="1"/>
        <v>145</v>
      </c>
      <c r="H13" s="169">
        <f t="shared" si="2"/>
        <v>737</v>
      </c>
      <c r="I13" s="148">
        <f t="shared" si="3"/>
        <v>12</v>
      </c>
      <c r="J13" s="181" t="s">
        <v>171</v>
      </c>
      <c r="K13" s="132">
        <v>600</v>
      </c>
      <c r="L13" s="182" t="s">
        <v>300</v>
      </c>
      <c r="M13" s="183">
        <v>0.67361111111111116</v>
      </c>
      <c r="N13" s="313" t="s">
        <v>331</v>
      </c>
      <c r="O13" s="305"/>
      <c r="P13" s="90">
        <v>99</v>
      </c>
      <c r="Q13" s="91" t="s">
        <v>73</v>
      </c>
      <c r="R13" s="90">
        <v>74</v>
      </c>
      <c r="S13" s="234" t="str">
        <f t="shared" si="4"/>
        <v>Fav</v>
      </c>
      <c r="T13" s="234" t="str">
        <f t="shared" si="5"/>
        <v>Over</v>
      </c>
      <c r="U13" s="234" t="str">
        <f t="shared" si="6"/>
        <v>no</v>
      </c>
      <c r="V13" s="234" t="str">
        <f t="shared" si="10"/>
        <v/>
      </c>
      <c r="W13" s="234" t="str">
        <f t="shared" si="11"/>
        <v>no</v>
      </c>
      <c r="X13" s="278" t="str">
        <f t="shared" si="7"/>
        <v>Fav</v>
      </c>
      <c r="Y13" s="236" t="str">
        <f t="shared" si="8"/>
        <v>Fav</v>
      </c>
      <c r="Z13" s="237" t="str">
        <f t="shared" si="8"/>
        <v/>
      </c>
      <c r="AA13" s="237" t="str">
        <f t="shared" si="8"/>
        <v/>
      </c>
      <c r="AB13" s="237" t="str">
        <f t="shared" si="8"/>
        <v/>
      </c>
      <c r="AC13" s="238" t="str">
        <f t="shared" si="8"/>
        <v/>
      </c>
      <c r="AD13" s="236" t="str">
        <f t="shared" si="9"/>
        <v>Fav</v>
      </c>
      <c r="AE13" s="237" t="str">
        <f t="shared" si="9"/>
        <v/>
      </c>
      <c r="AF13" s="237" t="str">
        <f t="shared" si="9"/>
        <v/>
      </c>
      <c r="AG13" s="237" t="str">
        <f t="shared" si="9"/>
        <v/>
      </c>
      <c r="AH13" s="238" t="str">
        <f t="shared" si="9"/>
        <v/>
      </c>
      <c r="AJ13" s="305">
        <v>12</v>
      </c>
      <c r="AK13" s="305">
        <v>145</v>
      </c>
    </row>
    <row r="14" spans="2:37" s="184" customFormat="1" ht="16.5" customHeight="1" x14ac:dyDescent="0.3">
      <c r="B14" s="185">
        <v>726</v>
      </c>
      <c r="C14" s="186">
        <v>1</v>
      </c>
      <c r="D14" s="187" t="s">
        <v>22</v>
      </c>
      <c r="E14" s="157"/>
      <c r="F14" s="260">
        <f t="shared" si="0"/>
        <v>22</v>
      </c>
      <c r="G14" s="252" t="str">
        <f t="shared" si="1"/>
        <v>148 ½</v>
      </c>
      <c r="H14" s="170">
        <f t="shared" si="2"/>
        <v>725</v>
      </c>
      <c r="I14" s="149">
        <f t="shared" si="3"/>
        <v>16</v>
      </c>
      <c r="J14" s="188" t="s">
        <v>61</v>
      </c>
      <c r="K14" s="133"/>
      <c r="L14" s="189" t="s">
        <v>222</v>
      </c>
      <c r="M14" s="190">
        <v>0.68055555555555547</v>
      </c>
      <c r="N14" s="311" t="s">
        <v>335</v>
      </c>
      <c r="O14" s="305"/>
      <c r="P14" s="90">
        <v>83</v>
      </c>
      <c r="Q14" s="91" t="s">
        <v>73</v>
      </c>
      <c r="R14" s="90">
        <v>67</v>
      </c>
      <c r="S14" s="11" t="str">
        <f t="shared" si="4"/>
        <v>Dog</v>
      </c>
      <c r="T14" s="11" t="str">
        <f t="shared" si="5"/>
        <v>Over</v>
      </c>
      <c r="U14" s="11" t="str">
        <f t="shared" si="6"/>
        <v>yes</v>
      </c>
      <c r="V14" s="11" t="str">
        <f t="shared" si="10"/>
        <v/>
      </c>
      <c r="W14" s="11" t="str">
        <f t="shared" si="11"/>
        <v>no</v>
      </c>
      <c r="X14" s="80" t="str">
        <f t="shared" si="7"/>
        <v>Dog</v>
      </c>
      <c r="Y14" s="81" t="str">
        <f t="shared" si="8"/>
        <v/>
      </c>
      <c r="Z14" s="82" t="str">
        <f t="shared" si="8"/>
        <v/>
      </c>
      <c r="AA14" s="82" t="str">
        <f t="shared" si="8"/>
        <v/>
      </c>
      <c r="AB14" s="82" t="str">
        <f t="shared" si="8"/>
        <v/>
      </c>
      <c r="AC14" s="83" t="str">
        <f t="shared" si="8"/>
        <v>Dog</v>
      </c>
      <c r="AD14" s="81" t="str">
        <f t="shared" si="9"/>
        <v/>
      </c>
      <c r="AE14" s="82" t="str">
        <f t="shared" si="9"/>
        <v/>
      </c>
      <c r="AF14" s="82" t="str">
        <f t="shared" si="9"/>
        <v/>
      </c>
      <c r="AG14" s="82" t="str">
        <f t="shared" si="9"/>
        <v/>
      </c>
      <c r="AH14" s="83" t="str">
        <f t="shared" si="9"/>
        <v>Fav</v>
      </c>
      <c r="AJ14" s="305">
        <v>22</v>
      </c>
      <c r="AK14" s="305">
        <v>148.5</v>
      </c>
    </row>
    <row r="15" spans="2:37" s="184" customFormat="1" ht="16.5" customHeight="1" x14ac:dyDescent="0.3">
      <c r="B15" s="178">
        <v>746</v>
      </c>
      <c r="C15" s="179">
        <v>3</v>
      </c>
      <c r="D15" s="180" t="s">
        <v>185</v>
      </c>
      <c r="E15" s="156">
        <v>-500</v>
      </c>
      <c r="F15" s="259" t="str">
        <f t="shared" si="0"/>
        <v>8 ½</v>
      </c>
      <c r="G15" s="262">
        <f t="shared" si="1"/>
        <v>139</v>
      </c>
      <c r="H15" s="169">
        <f t="shared" si="2"/>
        <v>745</v>
      </c>
      <c r="I15" s="148">
        <f t="shared" si="3"/>
        <v>14</v>
      </c>
      <c r="J15" s="181" t="s">
        <v>322</v>
      </c>
      <c r="K15" s="132">
        <v>375</v>
      </c>
      <c r="L15" s="182" t="s">
        <v>119</v>
      </c>
      <c r="M15" s="183">
        <v>0.68541666666666667</v>
      </c>
      <c r="N15" s="313" t="s">
        <v>333</v>
      </c>
      <c r="O15" s="305"/>
      <c r="P15" s="90">
        <v>80</v>
      </c>
      <c r="Q15" s="91" t="s">
        <v>73</v>
      </c>
      <c r="R15" s="90">
        <v>69</v>
      </c>
      <c r="S15" s="234" t="str">
        <f t="shared" si="4"/>
        <v>Fav</v>
      </c>
      <c r="T15" s="234" t="str">
        <f t="shared" si="5"/>
        <v>Over</v>
      </c>
      <c r="U15" s="234" t="str">
        <f t="shared" si="6"/>
        <v>no</v>
      </c>
      <c r="V15" s="234" t="str">
        <f t="shared" si="10"/>
        <v/>
      </c>
      <c r="W15" s="234" t="str">
        <f t="shared" si="11"/>
        <v>no</v>
      </c>
      <c r="X15" s="278" t="str">
        <f t="shared" si="7"/>
        <v>Fav</v>
      </c>
      <c r="Y15" s="236" t="str">
        <f t="shared" si="8"/>
        <v/>
      </c>
      <c r="Z15" s="237" t="str">
        <f t="shared" si="8"/>
        <v/>
      </c>
      <c r="AA15" s="237" t="str">
        <f t="shared" si="8"/>
        <v>Fav</v>
      </c>
      <c r="AB15" s="237" t="str">
        <f t="shared" si="8"/>
        <v/>
      </c>
      <c r="AC15" s="238" t="str">
        <f t="shared" si="8"/>
        <v/>
      </c>
      <c r="AD15" s="236" t="str">
        <f t="shared" si="9"/>
        <v/>
      </c>
      <c r="AE15" s="237" t="str">
        <f t="shared" si="9"/>
        <v/>
      </c>
      <c r="AF15" s="237" t="str">
        <f t="shared" si="9"/>
        <v>Fav</v>
      </c>
      <c r="AG15" s="237" t="str">
        <f t="shared" si="9"/>
        <v/>
      </c>
      <c r="AH15" s="238" t="str">
        <f t="shared" si="9"/>
        <v/>
      </c>
      <c r="AJ15" s="305">
        <v>8.5</v>
      </c>
      <c r="AK15" s="305">
        <v>139</v>
      </c>
    </row>
    <row r="16" spans="2:37" s="184" customFormat="1" ht="16.5" customHeight="1" x14ac:dyDescent="0.3">
      <c r="B16" s="185">
        <v>720</v>
      </c>
      <c r="C16" s="186">
        <v>6</v>
      </c>
      <c r="D16" s="187" t="s">
        <v>48</v>
      </c>
      <c r="E16" s="157">
        <v>-125</v>
      </c>
      <c r="F16" s="260">
        <f t="shared" si="0"/>
        <v>1</v>
      </c>
      <c r="G16" s="252" t="str">
        <f t="shared" si="1"/>
        <v>136 ½</v>
      </c>
      <c r="H16" s="170">
        <f t="shared" si="2"/>
        <v>719</v>
      </c>
      <c r="I16" s="149">
        <f t="shared" si="3"/>
        <v>11</v>
      </c>
      <c r="J16" s="188" t="s">
        <v>295</v>
      </c>
      <c r="K16" s="133">
        <v>105</v>
      </c>
      <c r="L16" s="189" t="s">
        <v>149</v>
      </c>
      <c r="M16" s="190">
        <v>0.76388888888888884</v>
      </c>
      <c r="N16" s="311" t="s">
        <v>334</v>
      </c>
      <c r="O16" s="305"/>
      <c r="P16" s="90">
        <v>55</v>
      </c>
      <c r="Q16" s="91" t="s">
        <v>73</v>
      </c>
      <c r="R16" s="90">
        <v>65</v>
      </c>
      <c r="S16" s="11" t="str">
        <f t="shared" si="4"/>
        <v>Dog</v>
      </c>
      <c r="T16" s="11" t="str">
        <f t="shared" si="5"/>
        <v>Under</v>
      </c>
      <c r="U16" s="11" t="str">
        <f t="shared" si="6"/>
        <v>no</v>
      </c>
      <c r="V16" s="11" t="str">
        <f t="shared" si="10"/>
        <v>no</v>
      </c>
      <c r="W16" s="11" t="str">
        <f t="shared" si="11"/>
        <v>no</v>
      </c>
      <c r="X16" s="80" t="str">
        <f t="shared" si="7"/>
        <v/>
      </c>
      <c r="Y16" s="81" t="str">
        <f t="shared" si="8"/>
        <v/>
      </c>
      <c r="Z16" s="82" t="str">
        <f t="shared" si="8"/>
        <v/>
      </c>
      <c r="AA16" s="82" t="str">
        <f t="shared" si="8"/>
        <v/>
      </c>
      <c r="AB16" s="82" t="str">
        <f t="shared" si="8"/>
        <v/>
      </c>
      <c r="AC16" s="83" t="str">
        <f t="shared" si="8"/>
        <v/>
      </c>
      <c r="AD16" s="81" t="str">
        <f t="shared" si="9"/>
        <v/>
      </c>
      <c r="AE16" s="82" t="str">
        <f t="shared" si="9"/>
        <v/>
      </c>
      <c r="AF16" s="82" t="str">
        <f t="shared" si="9"/>
        <v/>
      </c>
      <c r="AG16" s="82" t="str">
        <f t="shared" si="9"/>
        <v/>
      </c>
      <c r="AH16" s="83" t="str">
        <f t="shared" si="9"/>
        <v/>
      </c>
      <c r="AJ16" s="305">
        <v>1</v>
      </c>
      <c r="AK16" s="305">
        <v>136.5</v>
      </c>
    </row>
    <row r="17" spans="2:37" s="184" customFormat="1" ht="16.5" customHeight="1" x14ac:dyDescent="0.3">
      <c r="B17" s="178">
        <v>740</v>
      </c>
      <c r="C17" s="179">
        <v>4</v>
      </c>
      <c r="D17" s="180" t="s">
        <v>86</v>
      </c>
      <c r="E17" s="156">
        <v>-1600</v>
      </c>
      <c r="F17" s="259">
        <f t="shared" si="0"/>
        <v>14</v>
      </c>
      <c r="G17" s="262">
        <f t="shared" si="1"/>
        <v>143</v>
      </c>
      <c r="H17" s="169">
        <f t="shared" si="2"/>
        <v>739</v>
      </c>
      <c r="I17" s="148">
        <f t="shared" si="3"/>
        <v>13</v>
      </c>
      <c r="J17" s="181" t="s">
        <v>320</v>
      </c>
      <c r="K17" s="132">
        <v>925</v>
      </c>
      <c r="L17" s="182" t="s">
        <v>300</v>
      </c>
      <c r="M17" s="183">
        <v>0.77777777777777779</v>
      </c>
      <c r="N17" s="313" t="s">
        <v>331</v>
      </c>
      <c r="O17" s="305"/>
      <c r="P17" s="90">
        <v>85</v>
      </c>
      <c r="Q17" s="91" t="s">
        <v>73</v>
      </c>
      <c r="R17" s="90">
        <v>57</v>
      </c>
      <c r="S17" s="234" t="str">
        <f t="shared" si="4"/>
        <v>Fav</v>
      </c>
      <c r="T17" s="234" t="str">
        <f t="shared" si="5"/>
        <v>Under</v>
      </c>
      <c r="U17" s="234" t="str">
        <f t="shared" si="6"/>
        <v>no</v>
      </c>
      <c r="V17" s="234" t="str">
        <f t="shared" si="10"/>
        <v/>
      </c>
      <c r="W17" s="234" t="str">
        <f t="shared" si="11"/>
        <v>no</v>
      </c>
      <c r="X17" s="278" t="str">
        <f t="shared" si="7"/>
        <v>Fav</v>
      </c>
      <c r="Y17" s="236" t="str">
        <f t="shared" si="8"/>
        <v/>
      </c>
      <c r="Z17" s="237" t="str">
        <f t="shared" si="8"/>
        <v>Fav</v>
      </c>
      <c r="AA17" s="237" t="str">
        <f t="shared" si="8"/>
        <v/>
      </c>
      <c r="AB17" s="237" t="str">
        <f t="shared" si="8"/>
        <v/>
      </c>
      <c r="AC17" s="238" t="str">
        <f t="shared" si="8"/>
        <v/>
      </c>
      <c r="AD17" s="236" t="str">
        <f t="shared" si="9"/>
        <v/>
      </c>
      <c r="AE17" s="237" t="str">
        <f t="shared" si="9"/>
        <v>Fav</v>
      </c>
      <c r="AF17" s="237" t="str">
        <f t="shared" si="9"/>
        <v/>
      </c>
      <c r="AG17" s="237" t="str">
        <f t="shared" si="9"/>
        <v/>
      </c>
      <c r="AH17" s="238" t="str">
        <f t="shared" si="9"/>
        <v/>
      </c>
      <c r="AJ17" s="305">
        <v>14</v>
      </c>
      <c r="AK17" s="305">
        <v>143</v>
      </c>
    </row>
    <row r="18" spans="2:37" s="184" customFormat="1" ht="16.5" customHeight="1" x14ac:dyDescent="0.3">
      <c r="B18" s="185">
        <v>727</v>
      </c>
      <c r="C18" s="186">
        <v>9</v>
      </c>
      <c r="D18" s="187" t="s">
        <v>149</v>
      </c>
      <c r="E18" s="157">
        <v>-130</v>
      </c>
      <c r="F18" s="260">
        <f t="shared" si="0"/>
        <v>2</v>
      </c>
      <c r="G18" s="252" t="str">
        <f t="shared" si="1"/>
        <v>149 ½</v>
      </c>
      <c r="H18" s="170">
        <f t="shared" si="2"/>
        <v>728</v>
      </c>
      <c r="I18" s="149">
        <f t="shared" si="3"/>
        <v>8</v>
      </c>
      <c r="J18" s="188" t="s">
        <v>186</v>
      </c>
      <c r="K18" s="133">
        <v>110</v>
      </c>
      <c r="L18" s="189" t="s">
        <v>222</v>
      </c>
      <c r="M18" s="190">
        <v>0.78472222222222221</v>
      </c>
      <c r="N18" s="311" t="s">
        <v>335</v>
      </c>
      <c r="O18" s="305"/>
      <c r="P18" s="90">
        <v>70</v>
      </c>
      <c r="Q18" s="91" t="s">
        <v>73</v>
      </c>
      <c r="R18" s="90">
        <v>69</v>
      </c>
      <c r="S18" s="11" t="str">
        <f t="shared" si="4"/>
        <v>Dog</v>
      </c>
      <c r="T18" s="11" t="str">
        <f t="shared" si="5"/>
        <v>Under</v>
      </c>
      <c r="U18" s="11" t="str">
        <f t="shared" si="6"/>
        <v>yes</v>
      </c>
      <c r="V18" s="11" t="str">
        <f t="shared" si="10"/>
        <v>yes</v>
      </c>
      <c r="W18" s="11" t="str">
        <f t="shared" si="11"/>
        <v>yes</v>
      </c>
      <c r="X18" s="80" t="str">
        <f t="shared" si="7"/>
        <v/>
      </c>
      <c r="Y18" s="81" t="str">
        <f t="shared" si="8"/>
        <v/>
      </c>
      <c r="Z18" s="82" t="str">
        <f t="shared" si="8"/>
        <v/>
      </c>
      <c r="AA18" s="82" t="str">
        <f t="shared" si="8"/>
        <v/>
      </c>
      <c r="AB18" s="82" t="str">
        <f t="shared" si="8"/>
        <v/>
      </c>
      <c r="AC18" s="83" t="str">
        <f t="shared" si="8"/>
        <v/>
      </c>
      <c r="AD18" s="81" t="str">
        <f t="shared" si="9"/>
        <v/>
      </c>
      <c r="AE18" s="82" t="str">
        <f t="shared" si="9"/>
        <v/>
      </c>
      <c r="AF18" s="82" t="str">
        <f t="shared" si="9"/>
        <v/>
      </c>
      <c r="AG18" s="82" t="str">
        <f t="shared" si="9"/>
        <v/>
      </c>
      <c r="AH18" s="83" t="str">
        <f t="shared" si="9"/>
        <v/>
      </c>
      <c r="AJ18" s="305">
        <v>2</v>
      </c>
      <c r="AK18" s="305">
        <v>149.5</v>
      </c>
    </row>
    <row r="19" spans="2:37" s="184" customFormat="1" ht="16.5" customHeight="1" x14ac:dyDescent="0.3">
      <c r="B19" s="178">
        <v>747</v>
      </c>
      <c r="C19" s="179">
        <v>11</v>
      </c>
      <c r="D19" s="180" t="s">
        <v>1</v>
      </c>
      <c r="E19" s="156">
        <v>-125</v>
      </c>
      <c r="F19" s="259" t="str">
        <f t="shared" si="0"/>
        <v>1 ½</v>
      </c>
      <c r="G19" s="262" t="str">
        <f t="shared" si="1"/>
        <v>143 ½</v>
      </c>
      <c r="H19" s="169">
        <f t="shared" si="2"/>
        <v>748</v>
      </c>
      <c r="I19" s="148">
        <f t="shared" si="3"/>
        <v>6</v>
      </c>
      <c r="J19" s="181" t="s">
        <v>323</v>
      </c>
      <c r="K19" s="132">
        <v>105</v>
      </c>
      <c r="L19" s="182" t="s">
        <v>119</v>
      </c>
      <c r="M19" s="183">
        <v>0.7895833333333333</v>
      </c>
      <c r="N19" s="313" t="s">
        <v>333</v>
      </c>
      <c r="O19" s="305"/>
      <c r="P19" s="90">
        <v>68</v>
      </c>
      <c r="Q19" s="91" t="s">
        <v>73</v>
      </c>
      <c r="R19" s="90">
        <v>52</v>
      </c>
      <c r="S19" s="234" t="str">
        <f t="shared" si="4"/>
        <v>Fav</v>
      </c>
      <c r="T19" s="234" t="str">
        <f t="shared" si="5"/>
        <v>Under</v>
      </c>
      <c r="U19" s="234" t="str">
        <f t="shared" si="6"/>
        <v>no</v>
      </c>
      <c r="V19" s="234" t="str">
        <f t="shared" si="10"/>
        <v>no</v>
      </c>
      <c r="W19" s="234" t="str">
        <f t="shared" si="11"/>
        <v>no</v>
      </c>
      <c r="X19" s="279" t="str">
        <f t="shared" si="7"/>
        <v/>
      </c>
      <c r="Y19" s="240" t="str">
        <f t="shared" si="8"/>
        <v/>
      </c>
      <c r="Z19" s="241" t="str">
        <f t="shared" si="8"/>
        <v/>
      </c>
      <c r="AA19" s="241" t="str">
        <f t="shared" si="8"/>
        <v/>
      </c>
      <c r="AB19" s="241" t="str">
        <f t="shared" si="8"/>
        <v/>
      </c>
      <c r="AC19" s="242" t="str">
        <f t="shared" si="8"/>
        <v/>
      </c>
      <c r="AD19" s="240" t="str">
        <f t="shared" si="9"/>
        <v/>
      </c>
      <c r="AE19" s="241" t="str">
        <f t="shared" si="9"/>
        <v/>
      </c>
      <c r="AF19" s="241" t="str">
        <f t="shared" si="9"/>
        <v/>
      </c>
      <c r="AG19" s="241" t="str">
        <f t="shared" si="9"/>
        <v/>
      </c>
      <c r="AH19" s="242" t="str">
        <f t="shared" si="9"/>
        <v/>
      </c>
      <c r="AJ19" s="305">
        <v>1.5</v>
      </c>
      <c r="AK19" s="305">
        <v>143.5</v>
      </c>
    </row>
    <row r="20" spans="2:37" ht="24" customHeight="1" x14ac:dyDescent="0.35">
      <c r="B20" s="413" t="s">
        <v>10</v>
      </c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7"/>
      <c r="P20" s="88"/>
      <c r="Q20" s="89"/>
      <c r="R20" s="15" t="s">
        <v>315</v>
      </c>
      <c r="S20" s="201" t="str">
        <f>COUNTIF(S4:S19,"Fav")&amp;"-"&amp;COUNTIF(S4:S19,"Dog")&amp;"-"&amp;COUNTIF(S4:S19,"Push")</f>
        <v>8-7-1</v>
      </c>
      <c r="T20" s="201" t="str">
        <f>COUNTIF(T4:T19,"Over")&amp;"-"&amp;COUNTIF(T4:T19,"Under")&amp;"-"&amp;COUNTIF(T4:T19,"Push")</f>
        <v>10-6-0</v>
      </c>
      <c r="U20" s="201" t="str">
        <f>COUNTIF(U4:U19,"yes")&amp;"-"&amp;COUNTIF(U4:U19,"no")</f>
        <v>5-11</v>
      </c>
      <c r="V20" s="201" t="str">
        <f>COUNTIF(V4:V19,"yes")&amp;"-"&amp;COUNTIF(V4:V19,"no")</f>
        <v>1-4</v>
      </c>
      <c r="W20" s="201" t="str">
        <f>COUNTIF(W4:W19,"yes")&amp;"-"&amp;COUNTIF(W4:W19,"no")</f>
        <v>2-14</v>
      </c>
      <c r="X20" s="201" t="str">
        <f t="shared" ref="X20:AC20" si="12">COUNTIF(X4:X19,"Fav")&amp;"-"&amp;COUNTIF(X4:X19,"Dog")&amp;"-"&amp;COUNTIF(X4:X19,"Push")</f>
        <v>5-5-1</v>
      </c>
      <c r="Y20" s="201" t="str">
        <f t="shared" si="12"/>
        <v>1-2-0</v>
      </c>
      <c r="Z20" s="201" t="str">
        <f t="shared" si="12"/>
        <v>2-1-0</v>
      </c>
      <c r="AA20" s="201" t="str">
        <f t="shared" si="12"/>
        <v>1-1-0</v>
      </c>
      <c r="AB20" s="201" t="str">
        <f t="shared" si="12"/>
        <v>0-0-0</v>
      </c>
      <c r="AC20" s="201" t="str">
        <f t="shared" si="12"/>
        <v>1-1-1</v>
      </c>
      <c r="AD20" s="201" t="str">
        <f>COUNTIF(AD4:AD19,"Fav")&amp;"-"&amp;COUNTIF(AD4:AD19,"Dog")</f>
        <v>1-2</v>
      </c>
      <c r="AE20" s="201" t="str">
        <f>COUNTIF(AE4:AE19,"Fav")&amp;"-"&amp;COUNTIF(AE4:AE19,"Dog")</f>
        <v>3-0</v>
      </c>
      <c r="AF20" s="201" t="str">
        <f>COUNTIF(AF4:AF19,"Fav")&amp;"-"&amp;COUNTIF(AF4:AF19,"Dog")</f>
        <v>2-0</v>
      </c>
      <c r="AG20" s="201" t="str">
        <f>COUNTIF(AG4:AG19,"Fav")&amp;"-"&amp;COUNTIF(AG4:AG19,"Dog")</f>
        <v>0-0</v>
      </c>
      <c r="AH20" s="201" t="str">
        <f>COUNTIF(AH4:AH19,"Fav")&amp;"-"&amp;COUNTIF(AH4:AH19,"Dog")</f>
        <v>3-0</v>
      </c>
    </row>
    <row r="21" spans="2:37" ht="16.5" customHeight="1" x14ac:dyDescent="0.3">
      <c r="B21" s="174">
        <v>840</v>
      </c>
      <c r="C21" s="137">
        <v>7</v>
      </c>
      <c r="D21" s="153" t="s">
        <v>58</v>
      </c>
      <c r="E21" s="157">
        <v>-115</v>
      </c>
      <c r="F21" s="260">
        <f t="shared" ref="F21:F36" si="13">IF(AJ21=INT(AJ21),AJ21,CONCATENATE(TRUNC(AJ21)," ½"))</f>
        <v>1</v>
      </c>
      <c r="G21" s="252">
        <f t="shared" ref="G21:G36" si="14">IF(AK21=INT(AK21),AK21,CONCATENATE(TRUNC(AK21)," ½"))</f>
        <v>131</v>
      </c>
      <c r="H21" s="170">
        <f>IF(ISODD(B21),B21+1,B21-1)</f>
        <v>839</v>
      </c>
      <c r="I21" s="149">
        <f>17-C21</f>
        <v>10</v>
      </c>
      <c r="J21" s="153" t="s">
        <v>2</v>
      </c>
      <c r="K21" s="133">
        <v>100</v>
      </c>
      <c r="L21" s="129" t="s">
        <v>42</v>
      </c>
      <c r="M21" s="130">
        <v>0.38541666666666669</v>
      </c>
      <c r="N21" s="312" t="s">
        <v>331</v>
      </c>
      <c r="P21" s="90">
        <v>51</v>
      </c>
      <c r="Q21" s="91" t="s">
        <v>73</v>
      </c>
      <c r="R21" s="90">
        <v>70</v>
      </c>
      <c r="S21" s="11" t="str">
        <f>IF((P21-AJ21)&gt;R21,"Fav",IF(P21&lt;(R21+AJ21),"Dog","Push"))</f>
        <v>Dog</v>
      </c>
      <c r="T21" s="11" t="str">
        <f>IF((P21+R21)&gt;AK21,"Over",IF((P21+R21)&lt;AK21,"Under","Push"))</f>
        <v>Under</v>
      </c>
      <c r="U21" s="11" t="str">
        <f>IF(AND(P21&gt;R21,P21-R21&lt;=AJ21),"yes","no")</f>
        <v>no</v>
      </c>
      <c r="V21" s="11" t="str">
        <f>IF(AJ21&lt;5,U21,"")</f>
        <v>no</v>
      </c>
      <c r="W21" s="11" t="str">
        <f>IF(AND((P21-R21)&gt;=(AJ21-1),(P21-R21)&lt;=(AJ21+1)),"yes", "no")</f>
        <v>no</v>
      </c>
      <c r="X21" s="55" t="str">
        <f>IF(C21&lt;6,S21,"")</f>
        <v/>
      </c>
      <c r="Y21" s="77" t="str">
        <f>IF($C21=Y$3,$S21,"")</f>
        <v/>
      </c>
      <c r="Z21" s="78" t="str">
        <f>IF($C21=Z$3,$S21,"")</f>
        <v/>
      </c>
      <c r="AA21" s="78" t="str">
        <f>IF($C21=AA$3,$S21,"")</f>
        <v/>
      </c>
      <c r="AB21" s="78" t="str">
        <f>IF($C21=AB$3,$S21,"")</f>
        <v/>
      </c>
      <c r="AC21" s="78" t="str">
        <f>IF($C21=AC$3,$S21,"")</f>
        <v/>
      </c>
      <c r="AD21" s="77" t="str">
        <f>IF($C21=AD$3,IF($P21&gt;$R21,"Fav","Dog"),"")</f>
        <v/>
      </c>
      <c r="AE21" s="78" t="str">
        <f>IF($C21=AE$3,IF($P21&gt;$R21,"Fav","Dog"),"")</f>
        <v/>
      </c>
      <c r="AF21" s="78" t="str">
        <f>IF($C21=AF$3,IF($P21&gt;$R21,"Fav","Dog"),"")</f>
        <v/>
      </c>
      <c r="AG21" s="78" t="str">
        <f>IF($C21=AG$3,IF($P21&gt;$R21,"Fav","Dog"),"")</f>
        <v/>
      </c>
      <c r="AH21" s="79" t="str">
        <f>IF($C21=AH$3,IF($P21&gt;$R21,"Fav","Dog"),"")</f>
        <v/>
      </c>
      <c r="AJ21" s="305">
        <v>1</v>
      </c>
      <c r="AK21" s="305">
        <v>131</v>
      </c>
    </row>
    <row r="22" spans="2:37" ht="16.5" customHeight="1" x14ac:dyDescent="0.3">
      <c r="B22" s="173">
        <v>818</v>
      </c>
      <c r="C22" s="136">
        <v>2</v>
      </c>
      <c r="D22" s="152" t="s">
        <v>63</v>
      </c>
      <c r="E22" s="156">
        <v>-9900</v>
      </c>
      <c r="F22" s="259" t="str">
        <f t="shared" si="13"/>
        <v>17 ½</v>
      </c>
      <c r="G22" s="262" t="str">
        <f t="shared" si="14"/>
        <v>141 ½</v>
      </c>
      <c r="H22" s="169">
        <f>IF(ISODD(B22),B22+1,B22-1)</f>
        <v>817</v>
      </c>
      <c r="I22" s="148">
        <f>17-C22</f>
        <v>15</v>
      </c>
      <c r="J22" s="152" t="s">
        <v>83</v>
      </c>
      <c r="K22" s="132">
        <v>2000</v>
      </c>
      <c r="L22" s="125" t="s">
        <v>301</v>
      </c>
      <c r="M22" s="127">
        <v>0.40277777777777773</v>
      </c>
      <c r="N22" s="314" t="s">
        <v>333</v>
      </c>
      <c r="P22" s="90">
        <v>86</v>
      </c>
      <c r="Q22" s="91" t="s">
        <v>73</v>
      </c>
      <c r="R22" s="90">
        <v>56</v>
      </c>
      <c r="S22" s="234" t="str">
        <f t="shared" ref="S22:S36" si="15">IF((P22-AJ22)&gt;R22,"Fav",IF(P22&lt;(R22+AJ22),"Dog","Push"))</f>
        <v>Fav</v>
      </c>
      <c r="T22" s="234" t="str">
        <f t="shared" ref="T22:T36" si="16">IF((P22+R22)&gt;AK22,"Over",IF((P22+R22)&lt;AK22,"Under","Push"))</f>
        <v>Over</v>
      </c>
      <c r="U22" s="234" t="str">
        <f t="shared" ref="U22:U36" si="17">IF(AND(P22&gt;R22,P22-R22&lt;=AJ22),"yes","no")</f>
        <v>no</v>
      </c>
      <c r="V22" s="234" t="str">
        <f>IF(AJ22&lt;5,U22,"")</f>
        <v/>
      </c>
      <c r="W22" s="234" t="str">
        <f>IF(AND((P22-R22)&gt;=(AJ22-1),(P22-R22)&lt;=(AJ22+1)),"yes", "no")</f>
        <v>no</v>
      </c>
      <c r="X22" s="235" t="str">
        <f t="shared" ref="X22:X36" si="18">IF(C22&lt;6,S22,"")</f>
        <v>Fav</v>
      </c>
      <c r="Y22" s="236" t="str">
        <f t="shared" ref="Y22:AC36" si="19">IF($C22=Y$3,$S22,"")</f>
        <v/>
      </c>
      <c r="Z22" s="237" t="str">
        <f t="shared" si="19"/>
        <v/>
      </c>
      <c r="AA22" s="237" t="str">
        <f t="shared" si="19"/>
        <v/>
      </c>
      <c r="AB22" s="237" t="str">
        <f t="shared" si="19"/>
        <v>Fav</v>
      </c>
      <c r="AC22" s="237" t="str">
        <f t="shared" si="19"/>
        <v/>
      </c>
      <c r="AD22" s="236" t="str">
        <f t="shared" ref="AD22:AH36" si="20">IF($C22=AD$3,IF($P22&gt;$R22,"Fav","Dog"),"")</f>
        <v/>
      </c>
      <c r="AE22" s="237" t="str">
        <f t="shared" si="20"/>
        <v/>
      </c>
      <c r="AF22" s="237" t="str">
        <f t="shared" si="20"/>
        <v/>
      </c>
      <c r="AG22" s="237" t="str">
        <f t="shared" si="20"/>
        <v>Fav</v>
      </c>
      <c r="AH22" s="238" t="str">
        <f t="shared" si="20"/>
        <v/>
      </c>
      <c r="AJ22" s="14">
        <v>17.5</v>
      </c>
      <c r="AK22" s="14">
        <v>141.5</v>
      </c>
    </row>
    <row r="23" spans="2:37" ht="16.5" customHeight="1" x14ac:dyDescent="0.3">
      <c r="B23" s="174">
        <v>827</v>
      </c>
      <c r="C23" s="137">
        <v>10</v>
      </c>
      <c r="D23" s="153" t="s">
        <v>30</v>
      </c>
      <c r="E23" s="157">
        <v>-210</v>
      </c>
      <c r="F23" s="260" t="str">
        <f t="shared" si="13"/>
        <v>4 ½</v>
      </c>
      <c r="G23" s="252">
        <f t="shared" si="14"/>
        <v>141</v>
      </c>
      <c r="H23" s="170">
        <v>828</v>
      </c>
      <c r="I23" s="149">
        <v>7</v>
      </c>
      <c r="J23" s="153" t="s">
        <v>325</v>
      </c>
      <c r="K23" s="133">
        <v>180</v>
      </c>
      <c r="L23" s="129" t="s">
        <v>146</v>
      </c>
      <c r="M23" s="130">
        <v>0.4375</v>
      </c>
      <c r="N23" s="312" t="s">
        <v>334</v>
      </c>
      <c r="P23" s="90">
        <v>75</v>
      </c>
      <c r="Q23" s="91" t="s">
        <v>73</v>
      </c>
      <c r="R23" s="90">
        <v>67</v>
      </c>
      <c r="S23" s="11" t="str">
        <f t="shared" si="15"/>
        <v>Fav</v>
      </c>
      <c r="T23" s="11" t="str">
        <f t="shared" si="16"/>
        <v>Over</v>
      </c>
      <c r="U23" s="11" t="str">
        <f t="shared" si="17"/>
        <v>no</v>
      </c>
      <c r="V23" s="11" t="str">
        <f t="shared" ref="V23:V36" si="21">IF(AJ23&lt;5,U23,"")</f>
        <v>no</v>
      </c>
      <c r="W23" s="11" t="str">
        <f t="shared" ref="W23:W36" si="22">IF(AND((P23-R23)&gt;=(AJ23-1),(P23-R23)&lt;=(AJ23+1)),"yes", "no")</f>
        <v>no</v>
      </c>
      <c r="X23" s="17" t="str">
        <f t="shared" si="18"/>
        <v/>
      </c>
      <c r="Y23" s="81" t="str">
        <f t="shared" si="19"/>
        <v/>
      </c>
      <c r="Z23" s="82" t="str">
        <f t="shared" si="19"/>
        <v/>
      </c>
      <c r="AA23" s="82" t="str">
        <f t="shared" si="19"/>
        <v/>
      </c>
      <c r="AB23" s="82" t="str">
        <f t="shared" si="19"/>
        <v/>
      </c>
      <c r="AC23" s="82" t="str">
        <f t="shared" si="19"/>
        <v/>
      </c>
      <c r="AD23" s="81" t="str">
        <f t="shared" si="20"/>
        <v/>
      </c>
      <c r="AE23" s="82" t="str">
        <f t="shared" si="20"/>
        <v/>
      </c>
      <c r="AF23" s="82" t="str">
        <f t="shared" si="20"/>
        <v/>
      </c>
      <c r="AG23" s="82" t="str">
        <f t="shared" si="20"/>
        <v/>
      </c>
      <c r="AH23" s="83" t="str">
        <f t="shared" si="20"/>
        <v/>
      </c>
      <c r="AJ23" s="14">
        <v>4.5</v>
      </c>
      <c r="AK23" s="14">
        <v>141</v>
      </c>
    </row>
    <row r="24" spans="2:37" ht="16.5" customHeight="1" x14ac:dyDescent="0.3">
      <c r="B24" s="173">
        <v>844</v>
      </c>
      <c r="C24" s="136">
        <v>4</v>
      </c>
      <c r="D24" s="152" t="s">
        <v>49</v>
      </c>
      <c r="E24" s="156">
        <v>-250</v>
      </c>
      <c r="F24" s="259">
        <f t="shared" si="13"/>
        <v>6</v>
      </c>
      <c r="G24" s="262">
        <f t="shared" si="14"/>
        <v>143</v>
      </c>
      <c r="H24" s="169">
        <v>843</v>
      </c>
      <c r="I24" s="148">
        <v>13</v>
      </c>
      <c r="J24" s="152" t="s">
        <v>329</v>
      </c>
      <c r="K24" s="132">
        <v>220</v>
      </c>
      <c r="L24" s="125" t="s">
        <v>162</v>
      </c>
      <c r="M24" s="127">
        <v>0.45833333333333331</v>
      </c>
      <c r="N24" s="314" t="s">
        <v>335</v>
      </c>
      <c r="P24" s="90">
        <v>66</v>
      </c>
      <c r="Q24" s="91" t="s">
        <v>73</v>
      </c>
      <c r="R24" s="90">
        <v>77</v>
      </c>
      <c r="S24" s="234" t="str">
        <f t="shared" si="15"/>
        <v>Dog</v>
      </c>
      <c r="T24" s="234" t="str">
        <f t="shared" si="16"/>
        <v>Push</v>
      </c>
      <c r="U24" s="234" t="str">
        <f t="shared" si="17"/>
        <v>no</v>
      </c>
      <c r="V24" s="234" t="str">
        <f t="shared" si="21"/>
        <v/>
      </c>
      <c r="W24" s="234" t="str">
        <f t="shared" si="22"/>
        <v>no</v>
      </c>
      <c r="X24" s="235" t="str">
        <f t="shared" si="18"/>
        <v>Dog</v>
      </c>
      <c r="Y24" s="236" t="str">
        <f t="shared" si="19"/>
        <v/>
      </c>
      <c r="Z24" s="237" t="str">
        <f t="shared" si="19"/>
        <v>Dog</v>
      </c>
      <c r="AA24" s="237" t="str">
        <f t="shared" si="19"/>
        <v/>
      </c>
      <c r="AB24" s="237" t="str">
        <f t="shared" si="19"/>
        <v/>
      </c>
      <c r="AC24" s="237" t="str">
        <f t="shared" si="19"/>
        <v/>
      </c>
      <c r="AD24" s="236" t="str">
        <f t="shared" si="20"/>
        <v/>
      </c>
      <c r="AE24" s="237" t="str">
        <f t="shared" si="20"/>
        <v>Dog</v>
      </c>
      <c r="AF24" s="237" t="str">
        <f t="shared" si="20"/>
        <v/>
      </c>
      <c r="AG24" s="237" t="str">
        <f t="shared" si="20"/>
        <v/>
      </c>
      <c r="AH24" s="238" t="str">
        <f t="shared" si="20"/>
        <v/>
      </c>
      <c r="AJ24" s="14">
        <v>6</v>
      </c>
      <c r="AK24" s="14">
        <v>143</v>
      </c>
    </row>
    <row r="25" spans="2:37" ht="16.5" customHeight="1" x14ac:dyDescent="0.3">
      <c r="B25" s="174">
        <v>838</v>
      </c>
      <c r="C25" s="137">
        <v>2</v>
      </c>
      <c r="D25" s="153" t="s">
        <v>127</v>
      </c>
      <c r="E25" s="157">
        <v>-9900</v>
      </c>
      <c r="F25" s="260">
        <f t="shared" si="13"/>
        <v>18</v>
      </c>
      <c r="G25" s="252">
        <f t="shared" si="14"/>
        <v>143</v>
      </c>
      <c r="H25" s="170">
        <f t="shared" ref="H25:H36" si="23">IF(ISODD(B25),B25+1,B25-1)</f>
        <v>837</v>
      </c>
      <c r="I25" s="149">
        <f t="shared" ref="I25:I36" si="24">17-C25</f>
        <v>15</v>
      </c>
      <c r="J25" s="153" t="s">
        <v>336</v>
      </c>
      <c r="K25" s="133">
        <v>2000</v>
      </c>
      <c r="L25" s="129" t="s">
        <v>42</v>
      </c>
      <c r="M25" s="130">
        <v>0.48958333333333331</v>
      </c>
      <c r="N25" s="312" t="s">
        <v>331</v>
      </c>
      <c r="P25" s="90">
        <v>81</v>
      </c>
      <c r="Q25" s="91" t="s">
        <v>73</v>
      </c>
      <c r="R25" s="90">
        <v>90</v>
      </c>
      <c r="S25" s="11" t="str">
        <f t="shared" si="15"/>
        <v>Dog</v>
      </c>
      <c r="T25" s="11" t="str">
        <f t="shared" si="16"/>
        <v>Over</v>
      </c>
      <c r="U25" s="11" t="str">
        <f t="shared" si="17"/>
        <v>no</v>
      </c>
      <c r="V25" s="11" t="str">
        <f t="shared" si="21"/>
        <v/>
      </c>
      <c r="W25" s="11" t="str">
        <f t="shared" si="22"/>
        <v>no</v>
      </c>
      <c r="X25" s="17" t="str">
        <f t="shared" si="18"/>
        <v>Dog</v>
      </c>
      <c r="Y25" s="81" t="str">
        <f t="shared" si="19"/>
        <v/>
      </c>
      <c r="Z25" s="82" t="str">
        <f t="shared" si="19"/>
        <v/>
      </c>
      <c r="AA25" s="82" t="str">
        <f t="shared" si="19"/>
        <v/>
      </c>
      <c r="AB25" s="82" t="str">
        <f t="shared" si="19"/>
        <v>Dog</v>
      </c>
      <c r="AC25" s="82" t="str">
        <f t="shared" si="19"/>
        <v/>
      </c>
      <c r="AD25" s="81" t="str">
        <f t="shared" si="20"/>
        <v/>
      </c>
      <c r="AE25" s="82" t="str">
        <f t="shared" si="20"/>
        <v/>
      </c>
      <c r="AF25" s="82" t="str">
        <f t="shared" si="20"/>
        <v/>
      </c>
      <c r="AG25" s="82" t="str">
        <f t="shared" si="20"/>
        <v>Dog</v>
      </c>
      <c r="AH25" s="83" t="str">
        <f t="shared" si="20"/>
        <v/>
      </c>
      <c r="AJ25" s="14">
        <v>18</v>
      </c>
      <c r="AK25" s="14">
        <v>143</v>
      </c>
    </row>
    <row r="26" spans="2:37" ht="16.5" customHeight="1" x14ac:dyDescent="0.3">
      <c r="B26" s="173">
        <v>820</v>
      </c>
      <c r="C26" s="136">
        <v>7</v>
      </c>
      <c r="D26" s="152" t="s">
        <v>291</v>
      </c>
      <c r="E26" s="156">
        <v>-350</v>
      </c>
      <c r="F26" s="259" t="str">
        <f t="shared" si="13"/>
        <v>7 ½</v>
      </c>
      <c r="G26" s="262" t="str">
        <f t="shared" si="14"/>
        <v>139 ½</v>
      </c>
      <c r="H26" s="169">
        <f t="shared" si="23"/>
        <v>819</v>
      </c>
      <c r="I26" s="148">
        <f t="shared" si="24"/>
        <v>10</v>
      </c>
      <c r="J26" s="152" t="s">
        <v>3</v>
      </c>
      <c r="K26" s="132">
        <v>280</v>
      </c>
      <c r="L26" s="125" t="s">
        <v>301</v>
      </c>
      <c r="M26" s="127">
        <v>0.50694444444444442</v>
      </c>
      <c r="N26" s="314" t="s">
        <v>333</v>
      </c>
      <c r="P26" s="90">
        <v>72</v>
      </c>
      <c r="Q26" s="91" t="s">
        <v>73</v>
      </c>
      <c r="R26" s="90">
        <v>70</v>
      </c>
      <c r="S26" s="234" t="str">
        <f t="shared" si="15"/>
        <v>Dog</v>
      </c>
      <c r="T26" s="234" t="str">
        <f t="shared" si="16"/>
        <v>Over</v>
      </c>
      <c r="U26" s="234" t="str">
        <f t="shared" si="17"/>
        <v>yes</v>
      </c>
      <c r="V26" s="234" t="str">
        <f t="shared" si="21"/>
        <v/>
      </c>
      <c r="W26" s="234" t="str">
        <f t="shared" si="22"/>
        <v>no</v>
      </c>
      <c r="X26" s="235" t="str">
        <f t="shared" si="18"/>
        <v/>
      </c>
      <c r="Y26" s="236" t="str">
        <f t="shared" si="19"/>
        <v/>
      </c>
      <c r="Z26" s="237" t="str">
        <f t="shared" si="19"/>
        <v/>
      </c>
      <c r="AA26" s="237" t="str">
        <f t="shared" si="19"/>
        <v/>
      </c>
      <c r="AB26" s="237" t="str">
        <f t="shared" si="19"/>
        <v/>
      </c>
      <c r="AC26" s="237" t="str">
        <f t="shared" si="19"/>
        <v/>
      </c>
      <c r="AD26" s="236" t="str">
        <f t="shared" si="20"/>
        <v/>
      </c>
      <c r="AE26" s="237" t="str">
        <f t="shared" si="20"/>
        <v/>
      </c>
      <c r="AF26" s="237" t="str">
        <f t="shared" si="20"/>
        <v/>
      </c>
      <c r="AG26" s="237" t="str">
        <f t="shared" si="20"/>
        <v/>
      </c>
      <c r="AH26" s="238" t="str">
        <f t="shared" si="20"/>
        <v/>
      </c>
      <c r="AJ26" s="14">
        <v>7.5</v>
      </c>
      <c r="AK26" s="14">
        <v>139.5</v>
      </c>
    </row>
    <row r="27" spans="2:37" ht="16.5" customHeight="1" x14ac:dyDescent="0.3">
      <c r="B27" s="174">
        <v>826</v>
      </c>
      <c r="C27" s="137">
        <v>2</v>
      </c>
      <c r="D27" s="153" t="s">
        <v>65</v>
      </c>
      <c r="E27" s="157">
        <v>-1600</v>
      </c>
      <c r="F27" s="260">
        <f t="shared" si="13"/>
        <v>14</v>
      </c>
      <c r="G27" s="252">
        <f t="shared" si="14"/>
        <v>141</v>
      </c>
      <c r="H27" s="170">
        <f t="shared" si="23"/>
        <v>825</v>
      </c>
      <c r="I27" s="149">
        <f t="shared" si="24"/>
        <v>15</v>
      </c>
      <c r="J27" s="153" t="s">
        <v>324</v>
      </c>
      <c r="K27" s="133">
        <v>900</v>
      </c>
      <c r="L27" s="129" t="s">
        <v>146</v>
      </c>
      <c r="M27" s="130">
        <v>0.54166666666666663</v>
      </c>
      <c r="N27" s="312" t="s">
        <v>334</v>
      </c>
      <c r="P27" s="90">
        <v>82</v>
      </c>
      <c r="Q27" s="91" t="s">
        <v>73</v>
      </c>
      <c r="R27" s="90">
        <v>68</v>
      </c>
      <c r="S27" s="11" t="str">
        <f t="shared" si="15"/>
        <v>Push</v>
      </c>
      <c r="T27" s="11" t="str">
        <f t="shared" si="16"/>
        <v>Over</v>
      </c>
      <c r="U27" s="11" t="str">
        <f t="shared" si="17"/>
        <v>yes</v>
      </c>
      <c r="V27" s="11" t="str">
        <f t="shared" si="21"/>
        <v/>
      </c>
      <c r="W27" s="11" t="str">
        <f t="shared" si="22"/>
        <v>yes</v>
      </c>
      <c r="X27" s="17" t="str">
        <f t="shared" si="18"/>
        <v>Push</v>
      </c>
      <c r="Y27" s="81" t="str">
        <f t="shared" si="19"/>
        <v/>
      </c>
      <c r="Z27" s="82" t="str">
        <f t="shared" si="19"/>
        <v/>
      </c>
      <c r="AA27" s="82" t="str">
        <f t="shared" si="19"/>
        <v/>
      </c>
      <c r="AB27" s="82" t="str">
        <f t="shared" si="19"/>
        <v>Push</v>
      </c>
      <c r="AC27" s="82" t="str">
        <f t="shared" si="19"/>
        <v/>
      </c>
      <c r="AD27" s="81" t="str">
        <f t="shared" si="20"/>
        <v/>
      </c>
      <c r="AE27" s="82" t="str">
        <f t="shared" si="20"/>
        <v/>
      </c>
      <c r="AF27" s="82" t="str">
        <f t="shared" si="20"/>
        <v/>
      </c>
      <c r="AG27" s="82" t="str">
        <f t="shared" si="20"/>
        <v>Fav</v>
      </c>
      <c r="AH27" s="83" t="str">
        <f t="shared" si="20"/>
        <v/>
      </c>
      <c r="AJ27" s="14">
        <v>14</v>
      </c>
      <c r="AK27" s="14">
        <v>141</v>
      </c>
    </row>
    <row r="28" spans="2:37" ht="16.5" customHeight="1" x14ac:dyDescent="0.3">
      <c r="B28" s="173">
        <v>842</v>
      </c>
      <c r="C28" s="136">
        <v>5</v>
      </c>
      <c r="D28" s="152" t="s">
        <v>165</v>
      </c>
      <c r="E28" s="156">
        <v>-550</v>
      </c>
      <c r="F28" s="259">
        <f t="shared" si="13"/>
        <v>9</v>
      </c>
      <c r="G28" s="262">
        <f t="shared" si="14"/>
        <v>143</v>
      </c>
      <c r="H28" s="169">
        <f t="shared" si="23"/>
        <v>841</v>
      </c>
      <c r="I28" s="148">
        <f t="shared" si="24"/>
        <v>12</v>
      </c>
      <c r="J28" s="152" t="s">
        <v>328</v>
      </c>
      <c r="K28" s="132">
        <v>400</v>
      </c>
      <c r="L28" s="125" t="s">
        <v>162</v>
      </c>
      <c r="M28" s="127">
        <v>0.5625</v>
      </c>
      <c r="N28" s="314" t="s">
        <v>335</v>
      </c>
      <c r="P28" s="90">
        <v>79</v>
      </c>
      <c r="Q28" s="91" t="s">
        <v>73</v>
      </c>
      <c r="R28" s="90">
        <v>74</v>
      </c>
      <c r="S28" s="234" t="str">
        <f t="shared" si="15"/>
        <v>Dog</v>
      </c>
      <c r="T28" s="234" t="str">
        <f t="shared" si="16"/>
        <v>Over</v>
      </c>
      <c r="U28" s="234" t="str">
        <f t="shared" si="17"/>
        <v>yes</v>
      </c>
      <c r="V28" s="234" t="str">
        <f t="shared" si="21"/>
        <v/>
      </c>
      <c r="W28" s="234" t="str">
        <f t="shared" si="22"/>
        <v>no</v>
      </c>
      <c r="X28" s="235" t="str">
        <f t="shared" si="18"/>
        <v>Dog</v>
      </c>
      <c r="Y28" s="236" t="str">
        <f t="shared" si="19"/>
        <v>Dog</v>
      </c>
      <c r="Z28" s="237" t="str">
        <f t="shared" si="19"/>
        <v/>
      </c>
      <c r="AA28" s="237" t="str">
        <f t="shared" si="19"/>
        <v/>
      </c>
      <c r="AB28" s="237" t="str">
        <f t="shared" si="19"/>
        <v/>
      </c>
      <c r="AC28" s="237" t="str">
        <f t="shared" si="19"/>
        <v/>
      </c>
      <c r="AD28" s="236" t="str">
        <f t="shared" si="20"/>
        <v>Fav</v>
      </c>
      <c r="AE28" s="237" t="str">
        <f t="shared" si="20"/>
        <v/>
      </c>
      <c r="AF28" s="237" t="str">
        <f t="shared" si="20"/>
        <v/>
      </c>
      <c r="AG28" s="237" t="str">
        <f t="shared" si="20"/>
        <v/>
      </c>
      <c r="AH28" s="238" t="str">
        <f t="shared" si="20"/>
        <v/>
      </c>
      <c r="AJ28" s="14">
        <v>9</v>
      </c>
      <c r="AK28" s="14">
        <v>143</v>
      </c>
    </row>
    <row r="29" spans="2:37" ht="16.5" customHeight="1" x14ac:dyDescent="0.3">
      <c r="B29" s="174">
        <v>836</v>
      </c>
      <c r="C29" s="137">
        <v>7</v>
      </c>
      <c r="D29" s="153" t="s">
        <v>8</v>
      </c>
      <c r="E29" s="157">
        <v>-120</v>
      </c>
      <c r="F29" s="260" t="str">
        <f t="shared" si="13"/>
        <v>1 ½</v>
      </c>
      <c r="G29" s="252" t="str">
        <f t="shared" si="14"/>
        <v>130 ½</v>
      </c>
      <c r="H29" s="170">
        <f t="shared" si="23"/>
        <v>835</v>
      </c>
      <c r="I29" s="149">
        <f t="shared" si="24"/>
        <v>10</v>
      </c>
      <c r="J29" s="153" t="s">
        <v>4</v>
      </c>
      <c r="K29" s="133">
        <v>100</v>
      </c>
      <c r="L29" s="129" t="s">
        <v>42</v>
      </c>
      <c r="M29" s="130">
        <v>0.65972222222222221</v>
      </c>
      <c r="N29" s="312" t="s">
        <v>334</v>
      </c>
      <c r="P29" s="90">
        <v>47</v>
      </c>
      <c r="Q29" s="91" t="s">
        <v>73</v>
      </c>
      <c r="R29" s="90">
        <v>43</v>
      </c>
      <c r="S29" s="11" t="str">
        <f t="shared" si="15"/>
        <v>Fav</v>
      </c>
      <c r="T29" s="11" t="str">
        <f t="shared" si="16"/>
        <v>Under</v>
      </c>
      <c r="U29" s="11" t="str">
        <f t="shared" si="17"/>
        <v>no</v>
      </c>
      <c r="V29" s="11" t="str">
        <f t="shared" si="21"/>
        <v>no</v>
      </c>
      <c r="W29" s="11" t="str">
        <f t="shared" si="22"/>
        <v>no</v>
      </c>
      <c r="X29" s="17" t="str">
        <f t="shared" si="18"/>
        <v/>
      </c>
      <c r="Y29" s="81" t="str">
        <f t="shared" si="19"/>
        <v/>
      </c>
      <c r="Z29" s="82" t="str">
        <f t="shared" si="19"/>
        <v/>
      </c>
      <c r="AA29" s="82" t="str">
        <f t="shared" si="19"/>
        <v/>
      </c>
      <c r="AB29" s="82" t="str">
        <f t="shared" si="19"/>
        <v/>
      </c>
      <c r="AC29" s="82" t="str">
        <f t="shared" si="19"/>
        <v/>
      </c>
      <c r="AD29" s="81" t="str">
        <f t="shared" si="20"/>
        <v/>
      </c>
      <c r="AE29" s="82" t="str">
        <f t="shared" si="20"/>
        <v/>
      </c>
      <c r="AF29" s="82" t="str">
        <f t="shared" si="20"/>
        <v/>
      </c>
      <c r="AG29" s="82" t="str">
        <f t="shared" si="20"/>
        <v/>
      </c>
      <c r="AH29" s="83" t="str">
        <f t="shared" si="20"/>
        <v/>
      </c>
      <c r="AJ29" s="14">
        <v>1.5</v>
      </c>
      <c r="AK29" s="14">
        <v>130.5</v>
      </c>
    </row>
    <row r="30" spans="2:37" ht="16.5" customHeight="1" x14ac:dyDescent="0.3">
      <c r="B30" s="173">
        <v>822</v>
      </c>
      <c r="C30" s="136">
        <v>3</v>
      </c>
      <c r="D30" s="152" t="s">
        <v>88</v>
      </c>
      <c r="E30" s="156">
        <v>-350</v>
      </c>
      <c r="F30" s="259" t="str">
        <f t="shared" si="13"/>
        <v>7 ½</v>
      </c>
      <c r="G30" s="262" t="str">
        <f t="shared" si="14"/>
        <v>145 ½</v>
      </c>
      <c r="H30" s="169">
        <f t="shared" si="23"/>
        <v>821</v>
      </c>
      <c r="I30" s="148">
        <f t="shared" si="24"/>
        <v>14</v>
      </c>
      <c r="J30" s="152" t="s">
        <v>176</v>
      </c>
      <c r="K30" s="132">
        <v>280</v>
      </c>
      <c r="L30" s="125" t="s">
        <v>301</v>
      </c>
      <c r="M30" s="127">
        <v>0.67361111111111116</v>
      </c>
      <c r="N30" s="314" t="s">
        <v>331</v>
      </c>
      <c r="P30" s="90">
        <v>56</v>
      </c>
      <c r="Q30" s="91" t="s">
        <v>73</v>
      </c>
      <c r="R30" s="90">
        <v>70</v>
      </c>
      <c r="S30" s="234" t="str">
        <f t="shared" si="15"/>
        <v>Dog</v>
      </c>
      <c r="T30" s="234" t="str">
        <f t="shared" si="16"/>
        <v>Under</v>
      </c>
      <c r="U30" s="234" t="str">
        <f t="shared" si="17"/>
        <v>no</v>
      </c>
      <c r="V30" s="234" t="str">
        <f t="shared" si="21"/>
        <v/>
      </c>
      <c r="W30" s="234" t="str">
        <f t="shared" si="22"/>
        <v>no</v>
      </c>
      <c r="X30" s="235" t="str">
        <f t="shared" si="18"/>
        <v>Dog</v>
      </c>
      <c r="Y30" s="236" t="str">
        <f t="shared" si="19"/>
        <v/>
      </c>
      <c r="Z30" s="237" t="str">
        <f t="shared" si="19"/>
        <v/>
      </c>
      <c r="AA30" s="237" t="str">
        <f t="shared" si="19"/>
        <v>Dog</v>
      </c>
      <c r="AB30" s="237" t="str">
        <f t="shared" si="19"/>
        <v/>
      </c>
      <c r="AC30" s="237" t="str">
        <f t="shared" si="19"/>
        <v/>
      </c>
      <c r="AD30" s="236" t="str">
        <f t="shared" si="20"/>
        <v/>
      </c>
      <c r="AE30" s="237" t="str">
        <f t="shared" si="20"/>
        <v/>
      </c>
      <c r="AF30" s="237" t="str">
        <f t="shared" si="20"/>
        <v>Dog</v>
      </c>
      <c r="AG30" s="237" t="str">
        <f t="shared" si="20"/>
        <v/>
      </c>
      <c r="AH30" s="238" t="str">
        <f t="shared" si="20"/>
        <v/>
      </c>
      <c r="AJ30" s="14">
        <v>7.5</v>
      </c>
      <c r="AK30" s="14">
        <v>145.5</v>
      </c>
    </row>
    <row r="31" spans="2:37" ht="16.5" customHeight="1" x14ac:dyDescent="0.3">
      <c r="B31" s="174">
        <v>830</v>
      </c>
      <c r="C31" s="137">
        <v>3</v>
      </c>
      <c r="D31" s="153" t="s">
        <v>138</v>
      </c>
      <c r="E31" s="157">
        <v>-1300</v>
      </c>
      <c r="F31" s="260">
        <f t="shared" si="13"/>
        <v>13</v>
      </c>
      <c r="G31" s="252">
        <f t="shared" si="14"/>
        <v>155</v>
      </c>
      <c r="H31" s="170">
        <f t="shared" si="23"/>
        <v>829</v>
      </c>
      <c r="I31" s="149">
        <f t="shared" si="24"/>
        <v>14</v>
      </c>
      <c r="J31" s="153" t="s">
        <v>326</v>
      </c>
      <c r="K31" s="133">
        <v>800</v>
      </c>
      <c r="L31" s="129" t="s">
        <v>146</v>
      </c>
      <c r="M31" s="130">
        <v>0.68055555555555547</v>
      </c>
      <c r="N31" s="312" t="s">
        <v>335</v>
      </c>
      <c r="P31" s="90">
        <v>92</v>
      </c>
      <c r="Q31" s="91" t="s">
        <v>73</v>
      </c>
      <c r="R31" s="90">
        <v>65</v>
      </c>
      <c r="S31" s="11" t="str">
        <f t="shared" si="15"/>
        <v>Fav</v>
      </c>
      <c r="T31" s="11" t="str">
        <f t="shared" si="16"/>
        <v>Over</v>
      </c>
      <c r="U31" s="11" t="str">
        <f t="shared" si="17"/>
        <v>no</v>
      </c>
      <c r="V31" s="11" t="str">
        <f t="shared" si="21"/>
        <v/>
      </c>
      <c r="W31" s="11" t="str">
        <f t="shared" si="22"/>
        <v>no</v>
      </c>
      <c r="X31" s="17" t="str">
        <f t="shared" si="18"/>
        <v>Fav</v>
      </c>
      <c r="Y31" s="81" t="str">
        <f t="shared" si="19"/>
        <v/>
      </c>
      <c r="Z31" s="82" t="str">
        <f t="shared" si="19"/>
        <v/>
      </c>
      <c r="AA31" s="82" t="str">
        <f t="shared" si="19"/>
        <v>Fav</v>
      </c>
      <c r="AB31" s="82" t="str">
        <f t="shared" si="19"/>
        <v/>
      </c>
      <c r="AC31" s="82" t="str">
        <f t="shared" si="19"/>
        <v/>
      </c>
      <c r="AD31" s="81" t="str">
        <f t="shared" si="20"/>
        <v/>
      </c>
      <c r="AE31" s="82" t="str">
        <f t="shared" si="20"/>
        <v/>
      </c>
      <c r="AF31" s="82" t="str">
        <f t="shared" si="20"/>
        <v>Fav</v>
      </c>
      <c r="AG31" s="82" t="str">
        <f t="shared" si="20"/>
        <v/>
      </c>
      <c r="AH31" s="83" t="str">
        <f t="shared" si="20"/>
        <v/>
      </c>
      <c r="AJ31" s="14">
        <v>13</v>
      </c>
      <c r="AK31" s="14">
        <v>155</v>
      </c>
    </row>
    <row r="32" spans="2:37" ht="16.5" customHeight="1" x14ac:dyDescent="0.3">
      <c r="B32" s="173">
        <v>846</v>
      </c>
      <c r="C32" s="136">
        <v>1</v>
      </c>
      <c r="D32" s="152" t="s">
        <v>47</v>
      </c>
      <c r="E32" s="156"/>
      <c r="F32" s="259">
        <f t="shared" si="13"/>
        <v>23</v>
      </c>
      <c r="G32" s="262" t="str">
        <f t="shared" si="14"/>
        <v>134 ½</v>
      </c>
      <c r="H32" s="169">
        <f t="shared" si="23"/>
        <v>845</v>
      </c>
      <c r="I32" s="148">
        <f t="shared" si="24"/>
        <v>16</v>
      </c>
      <c r="J32" s="152" t="s">
        <v>338</v>
      </c>
      <c r="K32" s="132"/>
      <c r="L32" s="125" t="s">
        <v>162</v>
      </c>
      <c r="M32" s="127">
        <v>0.68541666666666667</v>
      </c>
      <c r="N32" s="314" t="s">
        <v>333</v>
      </c>
      <c r="P32" s="90">
        <v>91</v>
      </c>
      <c r="Q32" s="91" t="s">
        <v>73</v>
      </c>
      <c r="R32" s="90">
        <v>52</v>
      </c>
      <c r="S32" s="234" t="str">
        <f t="shared" si="15"/>
        <v>Fav</v>
      </c>
      <c r="T32" s="234" t="str">
        <f t="shared" si="16"/>
        <v>Over</v>
      </c>
      <c r="U32" s="234" t="str">
        <f t="shared" si="17"/>
        <v>no</v>
      </c>
      <c r="V32" s="234" t="str">
        <f t="shared" si="21"/>
        <v/>
      </c>
      <c r="W32" s="234" t="str">
        <f t="shared" si="22"/>
        <v>no</v>
      </c>
      <c r="X32" s="235" t="str">
        <f t="shared" si="18"/>
        <v>Fav</v>
      </c>
      <c r="Y32" s="236" t="str">
        <f t="shared" si="19"/>
        <v/>
      </c>
      <c r="Z32" s="237" t="str">
        <f t="shared" si="19"/>
        <v/>
      </c>
      <c r="AA32" s="237" t="str">
        <f t="shared" si="19"/>
        <v/>
      </c>
      <c r="AB32" s="237" t="str">
        <f t="shared" si="19"/>
        <v/>
      </c>
      <c r="AC32" s="237" t="str">
        <f t="shared" si="19"/>
        <v>Fav</v>
      </c>
      <c r="AD32" s="236" t="str">
        <f t="shared" si="20"/>
        <v/>
      </c>
      <c r="AE32" s="237" t="str">
        <f t="shared" si="20"/>
        <v/>
      </c>
      <c r="AF32" s="237" t="str">
        <f t="shared" si="20"/>
        <v/>
      </c>
      <c r="AG32" s="237" t="str">
        <f t="shared" si="20"/>
        <v/>
      </c>
      <c r="AH32" s="238" t="str">
        <f t="shared" si="20"/>
        <v>Fav</v>
      </c>
      <c r="AJ32" s="14">
        <v>23</v>
      </c>
      <c r="AK32" s="14">
        <v>134.5</v>
      </c>
    </row>
    <row r="33" spans="2:37" ht="16.5" customHeight="1" x14ac:dyDescent="0.3">
      <c r="B33" s="174">
        <v>834</v>
      </c>
      <c r="C33" s="137">
        <v>2</v>
      </c>
      <c r="D33" s="153" t="s">
        <v>110</v>
      </c>
      <c r="E33" s="157">
        <v>-1300</v>
      </c>
      <c r="F33" s="260" t="str">
        <f t="shared" si="13"/>
        <v>13 ½</v>
      </c>
      <c r="G33" s="252" t="str">
        <f t="shared" si="14"/>
        <v>147 ½</v>
      </c>
      <c r="H33" s="170">
        <f t="shared" si="23"/>
        <v>833</v>
      </c>
      <c r="I33" s="149">
        <f t="shared" si="24"/>
        <v>15</v>
      </c>
      <c r="J33" s="153" t="s">
        <v>327</v>
      </c>
      <c r="K33" s="133">
        <v>800</v>
      </c>
      <c r="L33" s="129" t="s">
        <v>42</v>
      </c>
      <c r="M33" s="130">
        <v>0.76388888888888884</v>
      </c>
      <c r="N33" s="312" t="s">
        <v>334</v>
      </c>
      <c r="P33" s="90">
        <v>71</v>
      </c>
      <c r="Q33" s="91" t="s">
        <v>73</v>
      </c>
      <c r="R33" s="90">
        <v>53</v>
      </c>
      <c r="S33" s="11" t="str">
        <f t="shared" si="15"/>
        <v>Fav</v>
      </c>
      <c r="T33" s="11" t="str">
        <f t="shared" si="16"/>
        <v>Under</v>
      </c>
      <c r="U33" s="11" t="str">
        <f t="shared" si="17"/>
        <v>no</v>
      </c>
      <c r="V33" s="11" t="str">
        <f t="shared" si="21"/>
        <v/>
      </c>
      <c r="W33" s="11" t="str">
        <f t="shared" si="22"/>
        <v>no</v>
      </c>
      <c r="X33" s="17" t="str">
        <f t="shared" si="18"/>
        <v>Fav</v>
      </c>
      <c r="Y33" s="81" t="str">
        <f t="shared" si="19"/>
        <v/>
      </c>
      <c r="Z33" s="82" t="str">
        <f t="shared" si="19"/>
        <v/>
      </c>
      <c r="AA33" s="82" t="str">
        <f t="shared" si="19"/>
        <v/>
      </c>
      <c r="AB33" s="82" t="str">
        <f t="shared" si="19"/>
        <v>Fav</v>
      </c>
      <c r="AC33" s="82" t="str">
        <f t="shared" si="19"/>
        <v/>
      </c>
      <c r="AD33" s="81" t="str">
        <f t="shared" si="20"/>
        <v/>
      </c>
      <c r="AE33" s="82" t="str">
        <f t="shared" si="20"/>
        <v/>
      </c>
      <c r="AF33" s="82" t="str">
        <f t="shared" si="20"/>
        <v/>
      </c>
      <c r="AG33" s="82" t="str">
        <f t="shared" si="20"/>
        <v>Fav</v>
      </c>
      <c r="AH33" s="83" t="str">
        <f t="shared" si="20"/>
        <v/>
      </c>
      <c r="AJ33" s="14">
        <v>13.5</v>
      </c>
      <c r="AK33" s="14">
        <v>147.5</v>
      </c>
    </row>
    <row r="34" spans="2:37" ht="16.5" customHeight="1" x14ac:dyDescent="0.3">
      <c r="B34" s="173">
        <v>824</v>
      </c>
      <c r="C34" s="136">
        <v>6</v>
      </c>
      <c r="D34" s="152" t="s">
        <v>13</v>
      </c>
      <c r="E34" s="156">
        <v>-160</v>
      </c>
      <c r="F34" s="259">
        <f t="shared" si="13"/>
        <v>3</v>
      </c>
      <c r="G34" s="262" t="str">
        <f t="shared" si="14"/>
        <v>144 ½</v>
      </c>
      <c r="H34" s="169">
        <f t="shared" si="23"/>
        <v>823</v>
      </c>
      <c r="I34" s="148">
        <f t="shared" si="24"/>
        <v>11</v>
      </c>
      <c r="J34" s="152" t="s">
        <v>19</v>
      </c>
      <c r="K34" s="132">
        <v>140</v>
      </c>
      <c r="L34" s="125" t="s">
        <v>301</v>
      </c>
      <c r="M34" s="127">
        <v>0.77777777777777779</v>
      </c>
      <c r="N34" s="314" t="s">
        <v>331</v>
      </c>
      <c r="P34" s="90">
        <v>70</v>
      </c>
      <c r="Q34" s="91" t="s">
        <v>73</v>
      </c>
      <c r="R34" s="90">
        <v>63</v>
      </c>
      <c r="S34" s="234" t="str">
        <f t="shared" si="15"/>
        <v>Fav</v>
      </c>
      <c r="T34" s="234" t="str">
        <f t="shared" si="16"/>
        <v>Under</v>
      </c>
      <c r="U34" s="234" t="str">
        <f t="shared" si="17"/>
        <v>no</v>
      </c>
      <c r="V34" s="234" t="str">
        <f t="shared" si="21"/>
        <v>no</v>
      </c>
      <c r="W34" s="234" t="str">
        <f t="shared" si="22"/>
        <v>no</v>
      </c>
      <c r="X34" s="235" t="str">
        <f t="shared" si="18"/>
        <v/>
      </c>
      <c r="Y34" s="236" t="str">
        <f t="shared" si="19"/>
        <v/>
      </c>
      <c r="Z34" s="237" t="str">
        <f t="shared" si="19"/>
        <v/>
      </c>
      <c r="AA34" s="237" t="str">
        <f t="shared" si="19"/>
        <v/>
      </c>
      <c r="AB34" s="237" t="str">
        <f t="shared" si="19"/>
        <v/>
      </c>
      <c r="AC34" s="237" t="str">
        <f t="shared" si="19"/>
        <v/>
      </c>
      <c r="AD34" s="236" t="str">
        <f t="shared" si="20"/>
        <v/>
      </c>
      <c r="AE34" s="237" t="str">
        <f t="shared" si="20"/>
        <v/>
      </c>
      <c r="AF34" s="237" t="str">
        <f t="shared" si="20"/>
        <v/>
      </c>
      <c r="AG34" s="237" t="str">
        <f t="shared" si="20"/>
        <v/>
      </c>
      <c r="AH34" s="238" t="str">
        <f t="shared" si="20"/>
        <v/>
      </c>
      <c r="AJ34" s="14">
        <v>3</v>
      </c>
      <c r="AK34" s="14">
        <v>144.5</v>
      </c>
    </row>
    <row r="35" spans="2:37" ht="16.5" customHeight="1" x14ac:dyDescent="0.3">
      <c r="B35" s="174">
        <v>832</v>
      </c>
      <c r="C35" s="137">
        <v>6</v>
      </c>
      <c r="D35" s="153" t="s">
        <v>93</v>
      </c>
      <c r="E35" s="157">
        <v>-200</v>
      </c>
      <c r="F35" s="260" t="str">
        <f t="shared" si="13"/>
        <v>4 ½</v>
      </c>
      <c r="G35" s="252" t="str">
        <f t="shared" si="14"/>
        <v>124 ½</v>
      </c>
      <c r="H35" s="170">
        <f t="shared" si="23"/>
        <v>831</v>
      </c>
      <c r="I35" s="149">
        <f t="shared" si="24"/>
        <v>11</v>
      </c>
      <c r="J35" s="153" t="s">
        <v>153</v>
      </c>
      <c r="K35" s="133">
        <v>170</v>
      </c>
      <c r="L35" s="129" t="s">
        <v>146</v>
      </c>
      <c r="M35" s="130">
        <v>0.78472222222222221</v>
      </c>
      <c r="N35" s="312" t="s">
        <v>335</v>
      </c>
      <c r="P35" s="90">
        <v>72</v>
      </c>
      <c r="Q35" s="91" t="s">
        <v>73</v>
      </c>
      <c r="R35" s="90">
        <v>75</v>
      </c>
      <c r="S35" s="11" t="str">
        <f t="shared" si="15"/>
        <v>Dog</v>
      </c>
      <c r="T35" s="11" t="str">
        <f t="shared" si="16"/>
        <v>Over</v>
      </c>
      <c r="U35" s="11" t="str">
        <f t="shared" si="17"/>
        <v>no</v>
      </c>
      <c r="V35" s="11" t="str">
        <f t="shared" si="21"/>
        <v>no</v>
      </c>
      <c r="W35" s="11" t="str">
        <f t="shared" si="22"/>
        <v>no</v>
      </c>
      <c r="X35" s="17" t="str">
        <f t="shared" si="18"/>
        <v/>
      </c>
      <c r="Y35" s="81" t="str">
        <f t="shared" si="19"/>
        <v/>
      </c>
      <c r="Z35" s="82" t="str">
        <f t="shared" si="19"/>
        <v/>
      </c>
      <c r="AA35" s="82" t="str">
        <f t="shared" si="19"/>
        <v/>
      </c>
      <c r="AB35" s="82" t="str">
        <f t="shared" si="19"/>
        <v/>
      </c>
      <c r="AC35" s="82" t="str">
        <f t="shared" si="19"/>
        <v/>
      </c>
      <c r="AD35" s="81" t="str">
        <f t="shared" si="20"/>
        <v/>
      </c>
      <c r="AE35" s="82" t="str">
        <f t="shared" si="20"/>
        <v/>
      </c>
      <c r="AF35" s="82" t="str">
        <f t="shared" si="20"/>
        <v/>
      </c>
      <c r="AG35" s="82" t="str">
        <f t="shared" si="20"/>
        <v/>
      </c>
      <c r="AH35" s="83" t="str">
        <f t="shared" si="20"/>
        <v/>
      </c>
      <c r="AJ35" s="14">
        <v>4.5</v>
      </c>
      <c r="AK35" s="14">
        <v>124.5</v>
      </c>
    </row>
    <row r="36" spans="2:37" ht="16.5" customHeight="1" thickBot="1" x14ac:dyDescent="0.35">
      <c r="B36" s="175">
        <v>847</v>
      </c>
      <c r="C36" s="138">
        <v>9</v>
      </c>
      <c r="D36" s="154" t="s">
        <v>20</v>
      </c>
      <c r="E36" s="158">
        <v>-125</v>
      </c>
      <c r="F36" s="261" t="str">
        <f t="shared" si="13"/>
        <v>1 ½</v>
      </c>
      <c r="G36" s="263" t="str">
        <f t="shared" si="14"/>
        <v>136 ½</v>
      </c>
      <c r="H36" s="171">
        <f t="shared" si="23"/>
        <v>848</v>
      </c>
      <c r="I36" s="150">
        <f t="shared" si="24"/>
        <v>8</v>
      </c>
      <c r="J36" s="154" t="s">
        <v>330</v>
      </c>
      <c r="K36" s="134">
        <v>105</v>
      </c>
      <c r="L36" s="126" t="s">
        <v>162</v>
      </c>
      <c r="M36" s="128">
        <v>0.7895833333333333</v>
      </c>
      <c r="N36" s="315" t="s">
        <v>333</v>
      </c>
      <c r="P36" s="90">
        <v>76</v>
      </c>
      <c r="Q36" s="91" t="s">
        <v>73</v>
      </c>
      <c r="R36" s="90">
        <v>78</v>
      </c>
      <c r="S36" s="234" t="str">
        <f t="shared" si="15"/>
        <v>Dog</v>
      </c>
      <c r="T36" s="234" t="str">
        <f t="shared" si="16"/>
        <v>Over</v>
      </c>
      <c r="U36" s="234" t="str">
        <f t="shared" si="17"/>
        <v>no</v>
      </c>
      <c r="V36" s="234" t="str">
        <f t="shared" si="21"/>
        <v>no</v>
      </c>
      <c r="W36" s="234" t="str">
        <f t="shared" si="22"/>
        <v>no</v>
      </c>
      <c r="X36" s="239" t="str">
        <f t="shared" si="18"/>
        <v/>
      </c>
      <c r="Y36" s="240" t="str">
        <f t="shared" si="19"/>
        <v/>
      </c>
      <c r="Z36" s="241" t="str">
        <f t="shared" si="19"/>
        <v/>
      </c>
      <c r="AA36" s="241" t="str">
        <f t="shared" si="19"/>
        <v/>
      </c>
      <c r="AB36" s="241" t="str">
        <f t="shared" si="19"/>
        <v/>
      </c>
      <c r="AC36" s="241" t="str">
        <f t="shared" si="19"/>
        <v/>
      </c>
      <c r="AD36" s="240" t="str">
        <f t="shared" si="20"/>
        <v/>
      </c>
      <c r="AE36" s="241" t="str">
        <f t="shared" si="20"/>
        <v/>
      </c>
      <c r="AF36" s="241" t="str">
        <f t="shared" si="20"/>
        <v/>
      </c>
      <c r="AG36" s="241" t="str">
        <f t="shared" si="20"/>
        <v/>
      </c>
      <c r="AH36" s="242" t="str">
        <f t="shared" si="20"/>
        <v/>
      </c>
      <c r="AJ36" s="14">
        <v>1.5</v>
      </c>
      <c r="AK36" s="14">
        <v>136.5</v>
      </c>
    </row>
    <row r="37" spans="2:37" ht="16.5" customHeight="1" x14ac:dyDescent="0.3">
      <c r="C37" s="308"/>
      <c r="I37" s="308"/>
      <c r="P37" s="7"/>
      <c r="Q37" s="5"/>
      <c r="R37" s="15" t="s">
        <v>315</v>
      </c>
      <c r="S37" s="201" t="str">
        <f>COUNTIF(S21:S36,"Fav")&amp;"-"&amp;COUNTIF(S21:S36,"Dog")&amp;"-"&amp;COUNTIF(S21:S36,"Push")</f>
        <v>7-8-1</v>
      </c>
      <c r="T37" s="201" t="str">
        <f>COUNTIF(T21:T36,"Over")&amp;"-"&amp;COUNTIF(T21:T36,"Under")&amp;"-"&amp;COUNTIF(T21:T36,"Push")</f>
        <v>10-5-1</v>
      </c>
      <c r="U37" s="201" t="str">
        <f>COUNTIF(U21:U36,"yes")&amp;"-"&amp;COUNTIF(U21:U36,"no")</f>
        <v>3-13</v>
      </c>
      <c r="V37" s="201" t="str">
        <f>COUNTIF(V21:V36,"yes")&amp;"-"&amp;COUNTIF(V21:V36,"no")</f>
        <v>0-6</v>
      </c>
      <c r="W37" s="201" t="str">
        <f>COUNTIF(W21:W36,"yes")&amp;"-"&amp;COUNTIF(W21:W36,"no")</f>
        <v>1-15</v>
      </c>
      <c r="X37" s="201" t="str">
        <f t="shared" ref="X37:AC37" si="25">COUNTIF(X21:X36,"Fav")&amp;"-"&amp;COUNTIF(X21:X36,"Dog")&amp;"-"&amp;COUNTIF(X21:X36,"Push")</f>
        <v>4-4-1</v>
      </c>
      <c r="Y37" s="201" t="str">
        <f t="shared" si="25"/>
        <v>0-1-0</v>
      </c>
      <c r="Z37" s="201" t="str">
        <f t="shared" si="25"/>
        <v>0-1-0</v>
      </c>
      <c r="AA37" s="201" t="str">
        <f t="shared" si="25"/>
        <v>1-1-0</v>
      </c>
      <c r="AB37" s="201" t="str">
        <f t="shared" si="25"/>
        <v>2-1-1</v>
      </c>
      <c r="AC37" s="201" t="str">
        <f t="shared" si="25"/>
        <v>1-0-0</v>
      </c>
      <c r="AD37" s="201" t="str">
        <f>COUNTIF(AD21:AD36,"Fav")&amp;"-"&amp;COUNTIF(AD21:AD36,"Dog")</f>
        <v>1-0</v>
      </c>
      <c r="AE37" s="201" t="str">
        <f>COUNTIF(AE21:AE36,"Fav")&amp;"-"&amp;COUNTIF(AE21:AE36,"Dog")</f>
        <v>0-1</v>
      </c>
      <c r="AF37" s="201" t="str">
        <f>COUNTIF(AF21:AF36,"Fav")&amp;"-"&amp;COUNTIF(AF21:AF36,"Dog")</f>
        <v>1-1</v>
      </c>
      <c r="AG37" s="201" t="str">
        <f>COUNTIF(AG21:AG36,"Fav")&amp;"-"&amp;COUNTIF(AG21:AG36,"Dog")</f>
        <v>3-1</v>
      </c>
      <c r="AH37" s="201" t="str">
        <f>COUNTIF(AH21:AH36,"Fav")&amp;"-"&amp;COUNTIF(AH21:AH36,"Dog")</f>
        <v>1-0</v>
      </c>
    </row>
    <row r="38" spans="2:37" ht="16.5" customHeight="1" x14ac:dyDescent="0.3">
      <c r="C38" s="308"/>
      <c r="I38" s="308"/>
      <c r="P38" s="7"/>
      <c r="Q38" s="5"/>
      <c r="R38" s="15" t="s">
        <v>114</v>
      </c>
      <c r="S38" s="202" t="str">
        <f>COUNTIF(S4:S36,"Fav")&amp;"-"&amp;COUNTIF(S4:S36,"Dog")&amp;"-"&amp;COUNTIF(S4:S36,"Push")</f>
        <v>15-15-2</v>
      </c>
      <c r="T38" s="202" t="str">
        <f>COUNTIF(T4:T37,"Over")&amp;"-"&amp;COUNTIF(T4:T37,"Under")&amp;"-"&amp;COUNTIF(T4:T36,"Push")</f>
        <v>20-11-1</v>
      </c>
      <c r="U38" s="202" t="str">
        <f>COUNTIF(U4:U37,"yes")&amp;"-"&amp;COUNTIF(U4:U37,"no")</f>
        <v>8-24</v>
      </c>
      <c r="V38" s="201" t="str">
        <f>COUNTIF(V4:V37,"yes")&amp;"-"&amp;COUNTIF(V4:V37,"no")</f>
        <v>1-10</v>
      </c>
      <c r="W38" s="201" t="str">
        <f>COUNTIF(W4:W37,"yes")&amp;"-"&amp;COUNTIF(W4:W37,"no")</f>
        <v>3-29</v>
      </c>
      <c r="X38" s="202" t="str">
        <f t="shared" ref="X38:AC38" si="26">COUNTIF(X4:X37,"Fav")&amp;"-"&amp;COUNTIF(X4:X37,"Dog")&amp;"-"&amp;COUNTIF(X4:X37,"Push")</f>
        <v>9-9-2</v>
      </c>
      <c r="Y38" s="202" t="str">
        <f t="shared" si="26"/>
        <v>1-3-0</v>
      </c>
      <c r="Z38" s="202" t="str">
        <f t="shared" si="26"/>
        <v>2-2-0</v>
      </c>
      <c r="AA38" s="202" t="str">
        <f t="shared" si="26"/>
        <v>2-2-0</v>
      </c>
      <c r="AB38" s="202" t="str">
        <f t="shared" si="26"/>
        <v>2-1-1</v>
      </c>
      <c r="AC38" s="202" t="str">
        <f t="shared" si="26"/>
        <v>2-1-1</v>
      </c>
      <c r="AD38" s="202" t="str">
        <f>COUNTIF(AD4:AD37,"Fav")&amp;"-"&amp;COUNTIF(AD4:AD37,"Dog")</f>
        <v>2-2</v>
      </c>
      <c r="AE38" s="202" t="str">
        <f>COUNTIF(AE4:AE37,"Fav")&amp;"-"&amp;COUNTIF(AE4:AE37,"Dog")</f>
        <v>3-1</v>
      </c>
      <c r="AF38" s="202" t="str">
        <f>COUNTIF(AF4:AF37,"Fav")&amp;"-"&amp;COUNTIF(AF4:AF37,"Dog")</f>
        <v>3-1</v>
      </c>
      <c r="AG38" s="202" t="str">
        <f>COUNTIF(AG4:AG37,"Fav")&amp;"-"&amp;COUNTIF(AG4:AG37,"Dog")</f>
        <v>3-1</v>
      </c>
      <c r="AH38" s="202" t="str">
        <f>COUNTIF(AH4:AH37,"Fav")&amp;"-"&amp;COUNTIF(AH4:AH37,"Dog")</f>
        <v>4-0</v>
      </c>
    </row>
    <row r="39" spans="2:37" ht="16.5" customHeight="1" x14ac:dyDescent="0.3">
      <c r="I39" s="308"/>
    </row>
    <row r="40" spans="2:37" ht="21" customHeight="1" x14ac:dyDescent="0.35">
      <c r="B40" s="413" t="s">
        <v>358</v>
      </c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7"/>
      <c r="P40" s="449"/>
      <c r="Q40" s="450"/>
      <c r="R40" s="450"/>
      <c r="S40" s="450"/>
      <c r="T40" s="450"/>
      <c r="U40" s="447" t="s">
        <v>197</v>
      </c>
      <c r="V40" s="447" t="s">
        <v>363</v>
      </c>
      <c r="W40" s="447" t="s">
        <v>252</v>
      </c>
      <c r="X40" s="449" t="s">
        <v>198</v>
      </c>
      <c r="Y40" s="450"/>
      <c r="Z40" s="450"/>
      <c r="AA40" s="450"/>
      <c r="AB40" s="450"/>
      <c r="AC40" s="451"/>
      <c r="AD40" s="449" t="s">
        <v>200</v>
      </c>
      <c r="AE40" s="450"/>
      <c r="AF40" s="450"/>
      <c r="AG40" s="450"/>
      <c r="AH40" s="451"/>
    </row>
    <row r="41" spans="2:37" ht="16.5" customHeight="1" x14ac:dyDescent="0.2">
      <c r="B41" s="47" t="s">
        <v>297</v>
      </c>
      <c r="C41" s="47" t="s">
        <v>238</v>
      </c>
      <c r="D41" s="48" t="s">
        <v>236</v>
      </c>
      <c r="E41" s="48" t="s">
        <v>210</v>
      </c>
      <c r="F41" s="48" t="s">
        <v>233</v>
      </c>
      <c r="G41" s="48" t="s">
        <v>72</v>
      </c>
      <c r="H41" s="48" t="s">
        <v>297</v>
      </c>
      <c r="I41" s="48" t="s">
        <v>238</v>
      </c>
      <c r="J41" s="48" t="s">
        <v>237</v>
      </c>
      <c r="K41" s="51" t="s">
        <v>210</v>
      </c>
      <c r="L41" s="48" t="s">
        <v>234</v>
      </c>
      <c r="M41" s="48" t="s">
        <v>235</v>
      </c>
      <c r="N41" s="49" t="s">
        <v>332</v>
      </c>
      <c r="P41" s="453" t="s">
        <v>199</v>
      </c>
      <c r="Q41" s="454"/>
      <c r="R41" s="454"/>
      <c r="S41" s="70" t="s">
        <v>71</v>
      </c>
      <c r="T41" s="70" t="s">
        <v>72</v>
      </c>
      <c r="U41" s="448"/>
      <c r="V41" s="448"/>
      <c r="W41" s="448"/>
      <c r="X41" s="71" t="s">
        <v>77</v>
      </c>
      <c r="Y41" s="97">
        <v>5</v>
      </c>
      <c r="Z41" s="98">
        <v>4</v>
      </c>
      <c r="AA41" s="98">
        <v>3</v>
      </c>
      <c r="AB41" s="98">
        <v>2</v>
      </c>
      <c r="AC41" s="99">
        <v>1</v>
      </c>
      <c r="AD41" s="100">
        <v>5</v>
      </c>
      <c r="AE41" s="98">
        <v>4</v>
      </c>
      <c r="AF41" s="98">
        <v>3</v>
      </c>
      <c r="AG41" s="98">
        <v>2</v>
      </c>
      <c r="AH41" s="99">
        <v>1</v>
      </c>
    </row>
    <row r="42" spans="2:37" ht="16.5" customHeight="1" x14ac:dyDescent="0.3">
      <c r="B42" s="176"/>
      <c r="C42" s="186">
        <v>4</v>
      </c>
      <c r="D42" s="187" t="s">
        <v>0</v>
      </c>
      <c r="E42" s="157"/>
      <c r="F42" s="260">
        <f t="shared" ref="F42:F57" si="27">IF(AJ42=INT(AJ42),AJ42,CONCATENATE(TRUNC(AJ42)," ½"))</f>
        <v>6</v>
      </c>
      <c r="G42" s="252">
        <f t="shared" ref="G42:G57" si="28">IF(AK42=INT(AK42),AK42,CONCATENATE(TRUNC(AK42)," ½"))</f>
        <v>72</v>
      </c>
      <c r="H42" s="170"/>
      <c r="I42" s="149">
        <f t="shared" ref="I42:I57" si="29">17-C42</f>
        <v>13</v>
      </c>
      <c r="J42" s="188" t="s">
        <v>318</v>
      </c>
      <c r="K42" s="133"/>
      <c r="L42" s="189" t="s">
        <v>149</v>
      </c>
      <c r="M42" s="190">
        <v>0.38541666666666669</v>
      </c>
      <c r="N42" s="310" t="s">
        <v>331</v>
      </c>
      <c r="O42" s="305"/>
      <c r="P42" s="90">
        <v>40</v>
      </c>
      <c r="Q42" s="91" t="s">
        <v>73</v>
      </c>
      <c r="R42" s="90">
        <v>43</v>
      </c>
      <c r="S42" s="11" t="str">
        <f>IF((P42-AJ42)&gt;R42,"Fav",IF(P42&lt;(R42+AJ42),"Dog","Push"))</f>
        <v>Dog</v>
      </c>
      <c r="T42" s="11" t="str">
        <f>IF((P42+R42)&gt;AK42,"Over",IF((P42+R42)&lt;AK42,"Under","Push"))</f>
        <v>Over</v>
      </c>
      <c r="U42" s="11" t="str">
        <f>IF(AND(P42&gt;R42,P42-R42&lt;=AJ42),"yes","no")</f>
        <v>no</v>
      </c>
      <c r="V42" s="11" t="str">
        <f>IF(AJ42&lt;4,U42,"")</f>
        <v/>
      </c>
      <c r="W42" s="11" t="str">
        <f>IF(AND((P42-R42)&gt;=(AJ42-1),(P42-R42)&lt;=(AJ42+1)),"yes", "no")</f>
        <v>no</v>
      </c>
      <c r="X42" s="76" t="str">
        <f>IF(C42&lt;6,S42,"")</f>
        <v>Dog</v>
      </c>
      <c r="Y42" s="77" t="str">
        <f>IF($C42=Y$3,$S42,"")</f>
        <v/>
      </c>
      <c r="Z42" s="78" t="str">
        <f>IF($C42=Z$3,$S42,"")</f>
        <v>Dog</v>
      </c>
      <c r="AA42" s="78" t="str">
        <f>IF($C42=AA$3,$S42,"")</f>
        <v/>
      </c>
      <c r="AB42" s="78" t="str">
        <f>IF($C42=AB$3,$S42,"")</f>
        <v/>
      </c>
      <c r="AC42" s="79" t="str">
        <f>IF($C42=AC$3,$S42,"")</f>
        <v/>
      </c>
      <c r="AD42" s="77" t="str">
        <f t="shared" ref="AD42:AH51" si="30">IF($C42=AD$3,IF($P42=$R42,"Push",IF($P42&gt;$R42,"Fav","Dog")),"")</f>
        <v/>
      </c>
      <c r="AE42" s="78" t="str">
        <f t="shared" si="30"/>
        <v>Dog</v>
      </c>
      <c r="AF42" s="78" t="str">
        <f t="shared" si="30"/>
        <v/>
      </c>
      <c r="AG42" s="78" t="str">
        <f t="shared" si="30"/>
        <v/>
      </c>
      <c r="AH42" s="79" t="str">
        <f t="shared" si="30"/>
        <v/>
      </c>
      <c r="AJ42" s="14">
        <v>6</v>
      </c>
      <c r="AK42" s="14">
        <v>72</v>
      </c>
    </row>
    <row r="43" spans="2:37" ht="16.5" customHeight="1" x14ac:dyDescent="0.3">
      <c r="B43" s="178"/>
      <c r="C43" s="179">
        <v>9</v>
      </c>
      <c r="D43" s="180" t="s">
        <v>38</v>
      </c>
      <c r="E43" s="156"/>
      <c r="F43" s="259">
        <f t="shared" si="27"/>
        <v>2</v>
      </c>
      <c r="G43" s="262">
        <f t="shared" si="28"/>
        <v>65</v>
      </c>
      <c r="H43" s="169"/>
      <c r="I43" s="148">
        <f t="shared" si="29"/>
        <v>8</v>
      </c>
      <c r="J43" s="181" t="s">
        <v>319</v>
      </c>
      <c r="K43" s="132"/>
      <c r="L43" s="182" t="s">
        <v>222</v>
      </c>
      <c r="M43" s="183">
        <v>0.40277777777777773</v>
      </c>
      <c r="N43" s="313" t="s">
        <v>333</v>
      </c>
      <c r="O43" s="305"/>
      <c r="P43" s="90">
        <v>30</v>
      </c>
      <c r="Q43" s="91" t="s">
        <v>73</v>
      </c>
      <c r="R43" s="90">
        <v>28</v>
      </c>
      <c r="S43" s="234" t="str">
        <f t="shared" ref="S43:S57" si="31">IF((P43-AJ43)&gt;R43,"Fav",IF(P43&lt;(R43+AJ43),"Dog","Push"))</f>
        <v>Push</v>
      </c>
      <c r="T43" s="234" t="str">
        <f t="shared" ref="T43:T57" si="32">IF((P43+R43)&gt;AK43,"Over",IF((P43+R43)&lt;AK43,"Under","Push"))</f>
        <v>Under</v>
      </c>
      <c r="U43" s="234" t="str">
        <f t="shared" ref="U43:U57" si="33">IF(AND(P43&gt;R43,P43-R43&lt;=AJ43),"yes","no")</f>
        <v>yes</v>
      </c>
      <c r="V43" s="234" t="str">
        <f>IF(AJ43&lt;4,U43,"")</f>
        <v>yes</v>
      </c>
      <c r="W43" s="234" t="str">
        <f>IF(AND((P43-R43)&gt;=(AJ43-1),(P43-R43)&lt;=(AJ43+1)),"yes", "no")</f>
        <v>yes</v>
      </c>
      <c r="X43" s="278" t="str">
        <f t="shared" ref="X43:X57" si="34">IF(C43&lt;6,S43,"")</f>
        <v/>
      </c>
      <c r="Y43" s="236" t="str">
        <f t="shared" ref="Y43:AC57" si="35">IF($C43=Y$3,$S43,"")</f>
        <v/>
      </c>
      <c r="Z43" s="237" t="str">
        <f t="shared" si="35"/>
        <v/>
      </c>
      <c r="AA43" s="237" t="str">
        <f t="shared" si="35"/>
        <v/>
      </c>
      <c r="AB43" s="237" t="str">
        <f t="shared" si="35"/>
        <v/>
      </c>
      <c r="AC43" s="238" t="str">
        <f t="shared" si="35"/>
        <v/>
      </c>
      <c r="AD43" s="236" t="str">
        <f t="shared" si="30"/>
        <v/>
      </c>
      <c r="AE43" s="237" t="str">
        <f t="shared" si="30"/>
        <v/>
      </c>
      <c r="AF43" s="237" t="str">
        <f t="shared" si="30"/>
        <v/>
      </c>
      <c r="AG43" s="237" t="str">
        <f t="shared" si="30"/>
        <v/>
      </c>
      <c r="AH43" s="238" t="str">
        <f t="shared" si="30"/>
        <v/>
      </c>
      <c r="AJ43" s="14">
        <v>2</v>
      </c>
      <c r="AK43" s="14">
        <v>65</v>
      </c>
    </row>
    <row r="44" spans="2:37" ht="16.5" customHeight="1" x14ac:dyDescent="0.3">
      <c r="B44" s="185"/>
      <c r="C44" s="186">
        <v>9</v>
      </c>
      <c r="D44" s="306" t="s">
        <v>90</v>
      </c>
      <c r="E44" s="157"/>
      <c r="F44" s="260">
        <f t="shared" si="27"/>
        <v>2</v>
      </c>
      <c r="G44" s="252" t="str">
        <f t="shared" si="28"/>
        <v>60 ½</v>
      </c>
      <c r="H44" s="170"/>
      <c r="I44" s="149">
        <f t="shared" si="29"/>
        <v>8</v>
      </c>
      <c r="J44" s="188" t="s">
        <v>34</v>
      </c>
      <c r="K44" s="133"/>
      <c r="L44" s="189" t="s">
        <v>300</v>
      </c>
      <c r="M44" s="190">
        <v>0.4375</v>
      </c>
      <c r="N44" s="311" t="s">
        <v>334</v>
      </c>
      <c r="O44" s="305"/>
      <c r="P44" s="90">
        <v>27</v>
      </c>
      <c r="Q44" s="91" t="s">
        <v>73</v>
      </c>
      <c r="R44" s="90">
        <v>36</v>
      </c>
      <c r="S44" s="11" t="str">
        <f t="shared" si="31"/>
        <v>Dog</v>
      </c>
      <c r="T44" s="11" t="str">
        <f t="shared" si="32"/>
        <v>Over</v>
      </c>
      <c r="U44" s="11" t="str">
        <f t="shared" si="33"/>
        <v>no</v>
      </c>
      <c r="V44" s="11" t="str">
        <f t="shared" ref="V44:V57" si="36">IF(AJ44&lt;4,U44,"")</f>
        <v>no</v>
      </c>
      <c r="W44" s="11" t="str">
        <f t="shared" ref="W44:W57" si="37">IF(AND((P44-R44)&gt;=(AJ44-1),(P44-R44)&lt;=(AJ44+1)),"yes", "no")</f>
        <v>no</v>
      </c>
      <c r="X44" s="80" t="str">
        <f t="shared" si="34"/>
        <v/>
      </c>
      <c r="Y44" s="81" t="str">
        <f t="shared" si="35"/>
        <v/>
      </c>
      <c r="Z44" s="82" t="str">
        <f t="shared" si="35"/>
        <v/>
      </c>
      <c r="AA44" s="82" t="str">
        <f t="shared" si="35"/>
        <v/>
      </c>
      <c r="AB44" s="82" t="str">
        <f t="shared" si="35"/>
        <v/>
      </c>
      <c r="AC44" s="83" t="str">
        <f t="shared" si="35"/>
        <v/>
      </c>
      <c r="AD44" s="81" t="str">
        <f t="shared" si="30"/>
        <v/>
      </c>
      <c r="AE44" s="82" t="str">
        <f t="shared" si="30"/>
        <v/>
      </c>
      <c r="AF44" s="82" t="str">
        <f t="shared" si="30"/>
        <v/>
      </c>
      <c r="AG44" s="82" t="str">
        <f t="shared" si="30"/>
        <v/>
      </c>
      <c r="AH44" s="83" t="str">
        <f t="shared" si="30"/>
        <v/>
      </c>
      <c r="AJ44" s="14">
        <v>2</v>
      </c>
      <c r="AK44" s="14">
        <v>60.5</v>
      </c>
    </row>
    <row r="45" spans="2:37" ht="16.5" customHeight="1" x14ac:dyDescent="0.3">
      <c r="B45" s="178"/>
      <c r="C45" s="179">
        <v>4</v>
      </c>
      <c r="D45" s="180" t="s">
        <v>76</v>
      </c>
      <c r="E45" s="156"/>
      <c r="F45" s="259">
        <f t="shared" si="27"/>
        <v>4</v>
      </c>
      <c r="G45" s="262" t="str">
        <f t="shared" si="28"/>
        <v>77 ½</v>
      </c>
      <c r="H45" s="169"/>
      <c r="I45" s="148">
        <f t="shared" si="29"/>
        <v>13</v>
      </c>
      <c r="J45" s="181" t="s">
        <v>62</v>
      </c>
      <c r="K45" s="132"/>
      <c r="L45" s="182" t="s">
        <v>119</v>
      </c>
      <c r="M45" s="183">
        <v>0.45833333333333331</v>
      </c>
      <c r="N45" s="313" t="s">
        <v>335</v>
      </c>
      <c r="O45" s="305"/>
      <c r="P45" s="90">
        <v>45</v>
      </c>
      <c r="Q45" s="91" t="s">
        <v>73</v>
      </c>
      <c r="R45" s="90">
        <v>33</v>
      </c>
      <c r="S45" s="234" t="str">
        <f t="shared" si="31"/>
        <v>Fav</v>
      </c>
      <c r="T45" s="234" t="str">
        <f t="shared" si="32"/>
        <v>Over</v>
      </c>
      <c r="U45" s="234" t="str">
        <f t="shared" si="33"/>
        <v>no</v>
      </c>
      <c r="V45" s="234" t="str">
        <f t="shared" si="36"/>
        <v/>
      </c>
      <c r="W45" s="234" t="str">
        <f t="shared" si="37"/>
        <v>no</v>
      </c>
      <c r="X45" s="278" t="str">
        <f t="shared" si="34"/>
        <v>Fav</v>
      </c>
      <c r="Y45" s="236" t="str">
        <f t="shared" si="35"/>
        <v/>
      </c>
      <c r="Z45" s="237" t="str">
        <f t="shared" si="35"/>
        <v>Fav</v>
      </c>
      <c r="AA45" s="237" t="str">
        <f t="shared" si="35"/>
        <v/>
      </c>
      <c r="AB45" s="237" t="str">
        <f t="shared" si="35"/>
        <v/>
      </c>
      <c r="AC45" s="238" t="str">
        <f t="shared" si="35"/>
        <v/>
      </c>
      <c r="AD45" s="236" t="str">
        <f t="shared" si="30"/>
        <v/>
      </c>
      <c r="AE45" s="237" t="str">
        <f t="shared" si="30"/>
        <v>Fav</v>
      </c>
      <c r="AF45" s="237" t="str">
        <f t="shared" si="30"/>
        <v/>
      </c>
      <c r="AG45" s="237" t="str">
        <f t="shared" si="30"/>
        <v/>
      </c>
      <c r="AH45" s="238" t="str">
        <f t="shared" si="30"/>
        <v/>
      </c>
      <c r="AJ45" s="14">
        <v>4</v>
      </c>
      <c r="AK45" s="14">
        <v>77.5</v>
      </c>
    </row>
    <row r="46" spans="2:37" ht="16.5" customHeight="1" x14ac:dyDescent="0.3">
      <c r="B46" s="185"/>
      <c r="C46" s="186">
        <v>5</v>
      </c>
      <c r="D46" s="187" t="s">
        <v>89</v>
      </c>
      <c r="E46" s="157"/>
      <c r="F46" s="260">
        <f t="shared" si="27"/>
        <v>3</v>
      </c>
      <c r="G46" s="252" t="str">
        <f t="shared" si="28"/>
        <v>62 ½</v>
      </c>
      <c r="H46" s="170"/>
      <c r="I46" s="149">
        <f t="shared" si="29"/>
        <v>12</v>
      </c>
      <c r="J46" s="188" t="s">
        <v>317</v>
      </c>
      <c r="K46" s="133"/>
      <c r="L46" s="189" t="s">
        <v>149</v>
      </c>
      <c r="M46" s="190">
        <v>0.48958333333333331</v>
      </c>
      <c r="N46" s="311" t="s">
        <v>331</v>
      </c>
      <c r="O46" s="305"/>
      <c r="P46" s="90">
        <v>34</v>
      </c>
      <c r="Q46" s="91" t="s">
        <v>73</v>
      </c>
      <c r="R46" s="90">
        <v>39</v>
      </c>
      <c r="S46" s="11" t="str">
        <f t="shared" si="31"/>
        <v>Dog</v>
      </c>
      <c r="T46" s="11" t="str">
        <f t="shared" si="32"/>
        <v>Over</v>
      </c>
      <c r="U46" s="11" t="str">
        <f t="shared" si="33"/>
        <v>no</v>
      </c>
      <c r="V46" s="11" t="str">
        <f t="shared" si="36"/>
        <v>no</v>
      </c>
      <c r="W46" s="11" t="str">
        <f t="shared" si="37"/>
        <v>no</v>
      </c>
      <c r="X46" s="80" t="str">
        <f t="shared" si="34"/>
        <v>Dog</v>
      </c>
      <c r="Y46" s="81" t="str">
        <f t="shared" si="35"/>
        <v>Dog</v>
      </c>
      <c r="Z46" s="82" t="str">
        <f t="shared" si="35"/>
        <v/>
      </c>
      <c r="AA46" s="82" t="str">
        <f t="shared" si="35"/>
        <v/>
      </c>
      <c r="AB46" s="82" t="str">
        <f t="shared" si="35"/>
        <v/>
      </c>
      <c r="AC46" s="83" t="str">
        <f t="shared" si="35"/>
        <v/>
      </c>
      <c r="AD46" s="81" t="str">
        <f t="shared" si="30"/>
        <v>Dog</v>
      </c>
      <c r="AE46" s="82" t="str">
        <f t="shared" si="30"/>
        <v/>
      </c>
      <c r="AF46" s="82" t="str">
        <f t="shared" si="30"/>
        <v/>
      </c>
      <c r="AG46" s="82" t="str">
        <f t="shared" si="30"/>
        <v/>
      </c>
      <c r="AH46" s="83" t="str">
        <f t="shared" si="30"/>
        <v/>
      </c>
      <c r="AJ46" s="14">
        <v>3</v>
      </c>
      <c r="AK46" s="14">
        <v>62.5</v>
      </c>
    </row>
    <row r="47" spans="2:37" ht="16.5" customHeight="1" x14ac:dyDescent="0.3">
      <c r="B47" s="178"/>
      <c r="C47" s="179">
        <v>1</v>
      </c>
      <c r="D47" s="180" t="s">
        <v>99</v>
      </c>
      <c r="E47" s="156"/>
      <c r="F47" s="259">
        <f t="shared" si="27"/>
        <v>14</v>
      </c>
      <c r="G47" s="262">
        <f t="shared" si="28"/>
        <v>60</v>
      </c>
      <c r="H47" s="169"/>
      <c r="I47" s="148">
        <f t="shared" si="29"/>
        <v>16</v>
      </c>
      <c r="J47" s="181" t="s">
        <v>137</v>
      </c>
      <c r="K47" s="132"/>
      <c r="L47" s="182" t="s">
        <v>222</v>
      </c>
      <c r="M47" s="183">
        <v>0.50694444444444442</v>
      </c>
      <c r="N47" s="313" t="s">
        <v>333</v>
      </c>
      <c r="O47" s="305"/>
      <c r="P47" s="90">
        <v>40</v>
      </c>
      <c r="Q47" s="91" t="s">
        <v>73</v>
      </c>
      <c r="R47" s="90">
        <v>21</v>
      </c>
      <c r="S47" s="234" t="str">
        <f t="shared" si="31"/>
        <v>Fav</v>
      </c>
      <c r="T47" s="234" t="str">
        <f t="shared" si="32"/>
        <v>Over</v>
      </c>
      <c r="U47" s="234" t="str">
        <f t="shared" si="33"/>
        <v>no</v>
      </c>
      <c r="V47" s="234" t="str">
        <f t="shared" si="36"/>
        <v/>
      </c>
      <c r="W47" s="234" t="str">
        <f t="shared" si="37"/>
        <v>no</v>
      </c>
      <c r="X47" s="278" t="str">
        <f t="shared" si="34"/>
        <v>Fav</v>
      </c>
      <c r="Y47" s="236" t="str">
        <f t="shared" si="35"/>
        <v/>
      </c>
      <c r="Z47" s="237" t="str">
        <f t="shared" si="35"/>
        <v/>
      </c>
      <c r="AA47" s="237" t="str">
        <f t="shared" si="35"/>
        <v/>
      </c>
      <c r="AB47" s="237" t="str">
        <f t="shared" si="35"/>
        <v/>
      </c>
      <c r="AC47" s="238" t="str">
        <f t="shared" si="35"/>
        <v>Fav</v>
      </c>
      <c r="AD47" s="236" t="str">
        <f t="shared" si="30"/>
        <v/>
      </c>
      <c r="AE47" s="237" t="str">
        <f t="shared" si="30"/>
        <v/>
      </c>
      <c r="AF47" s="237" t="str">
        <f t="shared" si="30"/>
        <v/>
      </c>
      <c r="AG47" s="237" t="str">
        <f t="shared" si="30"/>
        <v/>
      </c>
      <c r="AH47" s="238" t="str">
        <f t="shared" si="30"/>
        <v>Fav</v>
      </c>
      <c r="AJ47" s="14">
        <v>14</v>
      </c>
      <c r="AK47" s="14">
        <v>60</v>
      </c>
    </row>
    <row r="48" spans="2:37" ht="16.5" customHeight="1" x14ac:dyDescent="0.3">
      <c r="B48" s="185"/>
      <c r="C48" s="186">
        <v>1</v>
      </c>
      <c r="D48" s="187" t="s">
        <v>5</v>
      </c>
      <c r="E48" s="157"/>
      <c r="F48" s="260" t="str">
        <f t="shared" si="27"/>
        <v>14 ½</v>
      </c>
      <c r="G48" s="252" t="str">
        <f t="shared" si="28"/>
        <v>70 ½</v>
      </c>
      <c r="H48" s="170"/>
      <c r="I48" s="149">
        <f t="shared" si="29"/>
        <v>16</v>
      </c>
      <c r="J48" s="188" t="s">
        <v>269</v>
      </c>
      <c r="K48" s="133"/>
      <c r="L48" s="189" t="s">
        <v>300</v>
      </c>
      <c r="M48" s="190">
        <v>0.54166666666666663</v>
      </c>
      <c r="N48" s="311" t="s">
        <v>334</v>
      </c>
      <c r="O48" s="307"/>
      <c r="P48" s="90">
        <v>48</v>
      </c>
      <c r="Q48" s="91" t="s">
        <v>73</v>
      </c>
      <c r="R48" s="90">
        <v>28</v>
      </c>
      <c r="S48" s="11" t="str">
        <f t="shared" si="31"/>
        <v>Fav</v>
      </c>
      <c r="T48" s="11" t="str">
        <f t="shared" si="32"/>
        <v>Over</v>
      </c>
      <c r="U48" s="11" t="str">
        <f t="shared" si="33"/>
        <v>no</v>
      </c>
      <c r="V48" s="11" t="str">
        <f t="shared" si="36"/>
        <v/>
      </c>
      <c r="W48" s="11" t="str">
        <f t="shared" si="37"/>
        <v>no</v>
      </c>
      <c r="X48" s="80" t="str">
        <f t="shared" si="34"/>
        <v>Fav</v>
      </c>
      <c r="Y48" s="81" t="str">
        <f t="shared" si="35"/>
        <v/>
      </c>
      <c r="Z48" s="82" t="str">
        <f t="shared" si="35"/>
        <v/>
      </c>
      <c r="AA48" s="82" t="str">
        <f t="shared" si="35"/>
        <v/>
      </c>
      <c r="AB48" s="82" t="str">
        <f t="shared" si="35"/>
        <v/>
      </c>
      <c r="AC48" s="83" t="str">
        <f t="shared" si="35"/>
        <v>Fav</v>
      </c>
      <c r="AD48" s="81" t="str">
        <f t="shared" si="30"/>
        <v/>
      </c>
      <c r="AE48" s="82" t="str">
        <f t="shared" si="30"/>
        <v/>
      </c>
      <c r="AF48" s="82" t="str">
        <f t="shared" si="30"/>
        <v/>
      </c>
      <c r="AG48" s="82" t="str">
        <f t="shared" si="30"/>
        <v/>
      </c>
      <c r="AH48" s="83" t="str">
        <f t="shared" si="30"/>
        <v>Fav</v>
      </c>
      <c r="AJ48" s="14">
        <v>14.5</v>
      </c>
      <c r="AK48" s="14">
        <v>70.5</v>
      </c>
    </row>
    <row r="49" spans="2:37" ht="16.5" customHeight="1" x14ac:dyDescent="0.3">
      <c r="B49" s="178"/>
      <c r="C49" s="179">
        <v>5</v>
      </c>
      <c r="D49" s="180" t="s">
        <v>108</v>
      </c>
      <c r="E49" s="156"/>
      <c r="F49" s="259" t="str">
        <f t="shared" si="27"/>
        <v>4 ½</v>
      </c>
      <c r="G49" s="262">
        <f t="shared" si="28"/>
        <v>58</v>
      </c>
      <c r="H49" s="169"/>
      <c r="I49" s="148">
        <f t="shared" si="29"/>
        <v>12</v>
      </c>
      <c r="J49" s="181" t="s">
        <v>321</v>
      </c>
      <c r="K49" s="132"/>
      <c r="L49" s="182" t="s">
        <v>119</v>
      </c>
      <c r="M49" s="183">
        <v>0.5625</v>
      </c>
      <c r="N49" s="313" t="s">
        <v>335</v>
      </c>
      <c r="O49" s="305"/>
      <c r="P49" s="90">
        <v>31</v>
      </c>
      <c r="Q49" s="91" t="s">
        <v>73</v>
      </c>
      <c r="R49" s="90">
        <v>28</v>
      </c>
      <c r="S49" s="234" t="str">
        <f t="shared" si="31"/>
        <v>Dog</v>
      </c>
      <c r="T49" s="234" t="str">
        <f t="shared" si="32"/>
        <v>Over</v>
      </c>
      <c r="U49" s="234" t="str">
        <f t="shared" si="33"/>
        <v>yes</v>
      </c>
      <c r="V49" s="234" t="str">
        <f t="shared" si="36"/>
        <v/>
      </c>
      <c r="W49" s="234" t="str">
        <f t="shared" si="37"/>
        <v>no</v>
      </c>
      <c r="X49" s="278" t="str">
        <f t="shared" si="34"/>
        <v>Dog</v>
      </c>
      <c r="Y49" s="236" t="str">
        <f t="shared" si="35"/>
        <v>Dog</v>
      </c>
      <c r="Z49" s="237" t="str">
        <f t="shared" si="35"/>
        <v/>
      </c>
      <c r="AA49" s="237" t="str">
        <f t="shared" si="35"/>
        <v/>
      </c>
      <c r="AB49" s="237" t="str">
        <f t="shared" si="35"/>
        <v/>
      </c>
      <c r="AC49" s="238" t="str">
        <f t="shared" si="35"/>
        <v/>
      </c>
      <c r="AD49" s="236" t="str">
        <f t="shared" si="30"/>
        <v>Fav</v>
      </c>
      <c r="AE49" s="237" t="str">
        <f t="shared" si="30"/>
        <v/>
      </c>
      <c r="AF49" s="237" t="str">
        <f t="shared" si="30"/>
        <v/>
      </c>
      <c r="AG49" s="237" t="str">
        <f t="shared" si="30"/>
        <v/>
      </c>
      <c r="AH49" s="238" t="str">
        <f t="shared" si="30"/>
        <v/>
      </c>
      <c r="AJ49" s="14">
        <v>4.5</v>
      </c>
      <c r="AK49" s="14">
        <v>58</v>
      </c>
    </row>
    <row r="50" spans="2:37" ht="16.5" customHeight="1" x14ac:dyDescent="0.3">
      <c r="B50" s="185"/>
      <c r="C50" s="186">
        <v>3</v>
      </c>
      <c r="D50" s="187" t="s">
        <v>56</v>
      </c>
      <c r="E50" s="157"/>
      <c r="F50" s="260">
        <f t="shared" si="27"/>
        <v>8</v>
      </c>
      <c r="G50" s="252" t="str">
        <f t="shared" si="28"/>
        <v>68 ½</v>
      </c>
      <c r="H50" s="170"/>
      <c r="I50" s="149">
        <f t="shared" si="29"/>
        <v>14</v>
      </c>
      <c r="J50" s="188" t="s">
        <v>316</v>
      </c>
      <c r="K50" s="133"/>
      <c r="L50" s="189" t="s">
        <v>149</v>
      </c>
      <c r="M50" s="190">
        <v>0.65972222222222221</v>
      </c>
      <c r="N50" s="311" t="s">
        <v>334</v>
      </c>
      <c r="O50" s="305"/>
      <c r="P50" s="90">
        <v>35</v>
      </c>
      <c r="Q50" s="91" t="s">
        <v>73</v>
      </c>
      <c r="R50" s="90">
        <v>33</v>
      </c>
      <c r="S50" s="11" t="str">
        <f t="shared" si="31"/>
        <v>Dog</v>
      </c>
      <c r="T50" s="11" t="str">
        <f t="shared" si="32"/>
        <v>Under</v>
      </c>
      <c r="U50" s="11" t="str">
        <f t="shared" si="33"/>
        <v>yes</v>
      </c>
      <c r="V50" s="11" t="str">
        <f t="shared" si="36"/>
        <v/>
      </c>
      <c r="W50" s="11" t="str">
        <f t="shared" si="37"/>
        <v>no</v>
      </c>
      <c r="X50" s="80" t="str">
        <f t="shared" si="34"/>
        <v>Dog</v>
      </c>
      <c r="Y50" s="81" t="str">
        <f t="shared" si="35"/>
        <v/>
      </c>
      <c r="Z50" s="82" t="str">
        <f t="shared" si="35"/>
        <v/>
      </c>
      <c r="AA50" s="82" t="str">
        <f t="shared" si="35"/>
        <v>Dog</v>
      </c>
      <c r="AB50" s="82" t="str">
        <f t="shared" si="35"/>
        <v/>
      </c>
      <c r="AC50" s="83" t="str">
        <f t="shared" si="35"/>
        <v/>
      </c>
      <c r="AD50" s="81" t="str">
        <f t="shared" si="30"/>
        <v/>
      </c>
      <c r="AE50" s="82" t="str">
        <f t="shared" si="30"/>
        <v/>
      </c>
      <c r="AF50" s="82" t="str">
        <f t="shared" si="30"/>
        <v>Fav</v>
      </c>
      <c r="AG50" s="82" t="str">
        <f t="shared" si="30"/>
        <v/>
      </c>
      <c r="AH50" s="83" t="str">
        <f t="shared" si="30"/>
        <v/>
      </c>
      <c r="AJ50" s="14">
        <v>8</v>
      </c>
      <c r="AK50" s="14">
        <v>68.5</v>
      </c>
    </row>
    <row r="51" spans="2:37" ht="16.5" customHeight="1" x14ac:dyDescent="0.3">
      <c r="B51" s="178"/>
      <c r="C51" s="179">
        <v>5</v>
      </c>
      <c r="D51" s="180" t="s">
        <v>32</v>
      </c>
      <c r="E51" s="156"/>
      <c r="F51" s="259" t="str">
        <f t="shared" si="27"/>
        <v>6 ½</v>
      </c>
      <c r="G51" s="262" t="str">
        <f t="shared" si="28"/>
        <v>69 ½</v>
      </c>
      <c r="H51" s="169"/>
      <c r="I51" s="148">
        <f t="shared" si="29"/>
        <v>12</v>
      </c>
      <c r="J51" s="181" t="s">
        <v>171</v>
      </c>
      <c r="K51" s="132"/>
      <c r="L51" s="182" t="s">
        <v>300</v>
      </c>
      <c r="M51" s="183">
        <v>0.67361111111111116</v>
      </c>
      <c r="N51" s="313" t="s">
        <v>331</v>
      </c>
      <c r="O51" s="305"/>
      <c r="P51" s="90">
        <v>46</v>
      </c>
      <c r="Q51" s="91" t="s">
        <v>73</v>
      </c>
      <c r="R51" s="90">
        <v>37</v>
      </c>
      <c r="S51" s="234" t="str">
        <f t="shared" si="31"/>
        <v>Fav</v>
      </c>
      <c r="T51" s="234" t="str">
        <f t="shared" si="32"/>
        <v>Over</v>
      </c>
      <c r="U51" s="234" t="str">
        <f t="shared" si="33"/>
        <v>no</v>
      </c>
      <c r="V51" s="234" t="str">
        <f t="shared" si="36"/>
        <v/>
      </c>
      <c r="W51" s="234" t="str">
        <f t="shared" si="37"/>
        <v>no</v>
      </c>
      <c r="X51" s="278" t="str">
        <f t="shared" si="34"/>
        <v>Fav</v>
      </c>
      <c r="Y51" s="236" t="str">
        <f t="shared" si="35"/>
        <v>Fav</v>
      </c>
      <c r="Z51" s="237" t="str">
        <f t="shared" si="35"/>
        <v/>
      </c>
      <c r="AA51" s="237" t="str">
        <f t="shared" si="35"/>
        <v/>
      </c>
      <c r="AB51" s="237" t="str">
        <f t="shared" si="35"/>
        <v/>
      </c>
      <c r="AC51" s="238" t="str">
        <f t="shared" si="35"/>
        <v/>
      </c>
      <c r="AD51" s="236" t="str">
        <f t="shared" si="30"/>
        <v>Fav</v>
      </c>
      <c r="AE51" s="237" t="str">
        <f t="shared" si="30"/>
        <v/>
      </c>
      <c r="AF51" s="237" t="str">
        <f t="shared" si="30"/>
        <v/>
      </c>
      <c r="AG51" s="237" t="str">
        <f t="shared" si="30"/>
        <v/>
      </c>
      <c r="AH51" s="238" t="str">
        <f t="shared" si="30"/>
        <v/>
      </c>
      <c r="AJ51" s="14">
        <v>6.5</v>
      </c>
      <c r="AK51" s="14">
        <v>69.5</v>
      </c>
    </row>
    <row r="52" spans="2:37" ht="16.5" customHeight="1" x14ac:dyDescent="0.3">
      <c r="B52" s="185"/>
      <c r="C52" s="186">
        <v>1</v>
      </c>
      <c r="D52" s="187" t="s">
        <v>22</v>
      </c>
      <c r="E52" s="157"/>
      <c r="F52" s="260">
        <f t="shared" si="27"/>
        <v>14</v>
      </c>
      <c r="G52" s="252">
        <f t="shared" si="28"/>
        <v>71</v>
      </c>
      <c r="H52" s="170"/>
      <c r="I52" s="149">
        <f t="shared" si="29"/>
        <v>16</v>
      </c>
      <c r="J52" s="188" t="s">
        <v>61</v>
      </c>
      <c r="K52" s="133"/>
      <c r="L52" s="189" t="s">
        <v>222</v>
      </c>
      <c r="M52" s="190">
        <v>0.68055555555555547</v>
      </c>
      <c r="N52" s="311" t="s">
        <v>335</v>
      </c>
      <c r="O52" s="305"/>
      <c r="P52" s="90">
        <v>41</v>
      </c>
      <c r="Q52" s="91" t="s">
        <v>73</v>
      </c>
      <c r="R52" s="90">
        <v>40</v>
      </c>
      <c r="S52" s="11" t="str">
        <f t="shared" si="31"/>
        <v>Dog</v>
      </c>
      <c r="T52" s="11" t="str">
        <f t="shared" si="32"/>
        <v>Over</v>
      </c>
      <c r="U52" s="11" t="str">
        <f t="shared" si="33"/>
        <v>yes</v>
      </c>
      <c r="V52" s="11" t="str">
        <f t="shared" si="36"/>
        <v/>
      </c>
      <c r="W52" s="11" t="str">
        <f t="shared" si="37"/>
        <v>no</v>
      </c>
      <c r="X52" s="80" t="str">
        <f t="shared" si="34"/>
        <v>Dog</v>
      </c>
      <c r="Y52" s="81" t="str">
        <f t="shared" si="35"/>
        <v/>
      </c>
      <c r="Z52" s="82" t="str">
        <f t="shared" si="35"/>
        <v/>
      </c>
      <c r="AA52" s="82" t="str">
        <f t="shared" si="35"/>
        <v/>
      </c>
      <c r="AB52" s="82" t="str">
        <f t="shared" si="35"/>
        <v/>
      </c>
      <c r="AC52" s="83" t="str">
        <f t="shared" si="35"/>
        <v>Dog</v>
      </c>
      <c r="AD52" s="81" t="str">
        <f t="shared" ref="AD52:AH57" si="38">IF($C52=AD$3,IF($P52=$R52,"Push",IF($P52&gt;$R52,"Fav","Dog")),"")</f>
        <v/>
      </c>
      <c r="AE52" s="82" t="str">
        <f t="shared" si="38"/>
        <v/>
      </c>
      <c r="AF52" s="82" t="str">
        <f t="shared" si="38"/>
        <v/>
      </c>
      <c r="AG52" s="82" t="str">
        <f t="shared" si="38"/>
        <v/>
      </c>
      <c r="AH52" s="83" t="str">
        <f t="shared" si="38"/>
        <v>Fav</v>
      </c>
      <c r="AJ52" s="14">
        <v>14</v>
      </c>
      <c r="AK52" s="14">
        <v>71</v>
      </c>
    </row>
    <row r="53" spans="2:37" ht="16.5" customHeight="1" x14ac:dyDescent="0.3">
      <c r="B53" s="178"/>
      <c r="C53" s="179">
        <v>3</v>
      </c>
      <c r="D53" s="180" t="s">
        <v>185</v>
      </c>
      <c r="E53" s="156"/>
      <c r="F53" s="259">
        <f t="shared" si="27"/>
        <v>5</v>
      </c>
      <c r="G53" s="262" t="str">
        <f t="shared" si="28"/>
        <v>63 ½</v>
      </c>
      <c r="H53" s="169"/>
      <c r="I53" s="148">
        <f t="shared" si="29"/>
        <v>14</v>
      </c>
      <c r="J53" s="181" t="s">
        <v>322</v>
      </c>
      <c r="K53" s="132"/>
      <c r="L53" s="182" t="s">
        <v>119</v>
      </c>
      <c r="M53" s="183">
        <v>0.68541666666666667</v>
      </c>
      <c r="N53" s="313" t="s">
        <v>333</v>
      </c>
      <c r="O53" s="305"/>
      <c r="P53" s="90">
        <v>33</v>
      </c>
      <c r="Q53" s="91" t="s">
        <v>73</v>
      </c>
      <c r="R53" s="90">
        <v>22</v>
      </c>
      <c r="S53" s="234" t="str">
        <f t="shared" si="31"/>
        <v>Fav</v>
      </c>
      <c r="T53" s="234" t="str">
        <f t="shared" si="32"/>
        <v>Under</v>
      </c>
      <c r="U53" s="234" t="str">
        <f t="shared" si="33"/>
        <v>no</v>
      </c>
      <c r="V53" s="234" t="str">
        <f t="shared" si="36"/>
        <v/>
      </c>
      <c r="W53" s="234" t="str">
        <f t="shared" si="37"/>
        <v>no</v>
      </c>
      <c r="X53" s="278" t="str">
        <f t="shared" si="34"/>
        <v>Fav</v>
      </c>
      <c r="Y53" s="236" t="str">
        <f t="shared" si="35"/>
        <v/>
      </c>
      <c r="Z53" s="237" t="str">
        <f t="shared" si="35"/>
        <v/>
      </c>
      <c r="AA53" s="237" t="str">
        <f t="shared" si="35"/>
        <v>Fav</v>
      </c>
      <c r="AB53" s="237" t="str">
        <f t="shared" si="35"/>
        <v/>
      </c>
      <c r="AC53" s="238" t="str">
        <f t="shared" si="35"/>
        <v/>
      </c>
      <c r="AD53" s="236" t="str">
        <f t="shared" si="38"/>
        <v/>
      </c>
      <c r="AE53" s="237" t="str">
        <f t="shared" si="38"/>
        <v/>
      </c>
      <c r="AF53" s="237" t="str">
        <f t="shared" si="38"/>
        <v>Fav</v>
      </c>
      <c r="AG53" s="237" t="str">
        <f t="shared" si="38"/>
        <v/>
      </c>
      <c r="AH53" s="238" t="str">
        <f t="shared" si="38"/>
        <v/>
      </c>
      <c r="AJ53" s="14">
        <v>5</v>
      </c>
      <c r="AK53" s="14">
        <v>63.5</v>
      </c>
    </row>
    <row r="54" spans="2:37" ht="16.5" customHeight="1" x14ac:dyDescent="0.3">
      <c r="B54" s="185"/>
      <c r="C54" s="186">
        <v>6</v>
      </c>
      <c r="D54" s="187" t="s">
        <v>48</v>
      </c>
      <c r="E54" s="157"/>
      <c r="F54" s="260">
        <f t="shared" si="27"/>
        <v>0</v>
      </c>
      <c r="G54" s="252">
        <f t="shared" si="28"/>
        <v>63</v>
      </c>
      <c r="H54" s="170"/>
      <c r="I54" s="149">
        <f t="shared" si="29"/>
        <v>11</v>
      </c>
      <c r="J54" s="188" t="s">
        <v>295</v>
      </c>
      <c r="K54" s="133"/>
      <c r="L54" s="189" t="s">
        <v>149</v>
      </c>
      <c r="M54" s="190">
        <v>0.76388888888888884</v>
      </c>
      <c r="N54" s="311" t="s">
        <v>334</v>
      </c>
      <c r="O54" s="305"/>
      <c r="P54" s="90">
        <v>19</v>
      </c>
      <c r="Q54" s="91" t="s">
        <v>73</v>
      </c>
      <c r="R54" s="90">
        <v>31</v>
      </c>
      <c r="S54" s="11" t="str">
        <f t="shared" si="31"/>
        <v>Dog</v>
      </c>
      <c r="T54" s="11" t="str">
        <f t="shared" si="32"/>
        <v>Under</v>
      </c>
      <c r="U54" s="11" t="str">
        <f t="shared" si="33"/>
        <v>no</v>
      </c>
      <c r="V54" s="11" t="str">
        <f t="shared" si="36"/>
        <v>no</v>
      </c>
      <c r="W54" s="11" t="str">
        <f t="shared" si="37"/>
        <v>no</v>
      </c>
      <c r="X54" s="80" t="str">
        <f t="shared" si="34"/>
        <v/>
      </c>
      <c r="Y54" s="81" t="str">
        <f t="shared" si="35"/>
        <v/>
      </c>
      <c r="Z54" s="82" t="str">
        <f t="shared" si="35"/>
        <v/>
      </c>
      <c r="AA54" s="82" t="str">
        <f t="shared" si="35"/>
        <v/>
      </c>
      <c r="AB54" s="82" t="str">
        <f t="shared" si="35"/>
        <v/>
      </c>
      <c r="AC54" s="83" t="str">
        <f t="shared" si="35"/>
        <v/>
      </c>
      <c r="AD54" s="81" t="str">
        <f t="shared" si="38"/>
        <v/>
      </c>
      <c r="AE54" s="82" t="str">
        <f t="shared" si="38"/>
        <v/>
      </c>
      <c r="AF54" s="82" t="str">
        <f t="shared" si="38"/>
        <v/>
      </c>
      <c r="AG54" s="82" t="str">
        <f t="shared" si="38"/>
        <v/>
      </c>
      <c r="AH54" s="83" t="str">
        <f t="shared" si="38"/>
        <v/>
      </c>
      <c r="AJ54" s="14">
        <v>0</v>
      </c>
      <c r="AK54" s="14">
        <v>63</v>
      </c>
    </row>
    <row r="55" spans="2:37" ht="16.5" customHeight="1" x14ac:dyDescent="0.3">
      <c r="B55" s="178"/>
      <c r="C55" s="179">
        <v>4</v>
      </c>
      <c r="D55" s="180" t="s">
        <v>86</v>
      </c>
      <c r="E55" s="156"/>
      <c r="F55" s="259">
        <f t="shared" si="27"/>
        <v>8</v>
      </c>
      <c r="G55" s="262" t="str">
        <f t="shared" si="28"/>
        <v>66 ½</v>
      </c>
      <c r="H55" s="169"/>
      <c r="I55" s="148">
        <f t="shared" si="29"/>
        <v>13</v>
      </c>
      <c r="J55" s="181" t="s">
        <v>320</v>
      </c>
      <c r="K55" s="132"/>
      <c r="L55" s="182" t="s">
        <v>300</v>
      </c>
      <c r="M55" s="183">
        <v>0.77777777777777779</v>
      </c>
      <c r="N55" s="313" t="s">
        <v>331</v>
      </c>
      <c r="O55" s="305"/>
      <c r="P55" s="90">
        <v>33</v>
      </c>
      <c r="Q55" s="91" t="s">
        <v>73</v>
      </c>
      <c r="R55" s="90">
        <v>19</v>
      </c>
      <c r="S55" s="234" t="str">
        <f t="shared" si="31"/>
        <v>Fav</v>
      </c>
      <c r="T55" s="234" t="str">
        <f t="shared" si="32"/>
        <v>Under</v>
      </c>
      <c r="U55" s="234" t="str">
        <f t="shared" si="33"/>
        <v>no</v>
      </c>
      <c r="V55" s="234" t="str">
        <f t="shared" si="36"/>
        <v/>
      </c>
      <c r="W55" s="234" t="str">
        <f t="shared" si="37"/>
        <v>no</v>
      </c>
      <c r="X55" s="278" t="str">
        <f t="shared" si="34"/>
        <v>Fav</v>
      </c>
      <c r="Y55" s="236" t="str">
        <f t="shared" si="35"/>
        <v/>
      </c>
      <c r="Z55" s="237" t="str">
        <f t="shared" si="35"/>
        <v>Fav</v>
      </c>
      <c r="AA55" s="237" t="str">
        <f t="shared" si="35"/>
        <v/>
      </c>
      <c r="AB55" s="237" t="str">
        <f t="shared" si="35"/>
        <v/>
      </c>
      <c r="AC55" s="238" t="str">
        <f t="shared" si="35"/>
        <v/>
      </c>
      <c r="AD55" s="236" t="str">
        <f t="shared" si="38"/>
        <v/>
      </c>
      <c r="AE55" s="237" t="str">
        <f t="shared" si="38"/>
        <v>Fav</v>
      </c>
      <c r="AF55" s="237" t="str">
        <f t="shared" si="38"/>
        <v/>
      </c>
      <c r="AG55" s="237" t="str">
        <f t="shared" si="38"/>
        <v/>
      </c>
      <c r="AH55" s="238" t="str">
        <f t="shared" si="38"/>
        <v/>
      </c>
      <c r="AJ55" s="14">
        <v>8</v>
      </c>
      <c r="AK55" s="14">
        <v>66.5</v>
      </c>
    </row>
    <row r="56" spans="2:37" ht="16.5" customHeight="1" x14ac:dyDescent="0.3">
      <c r="B56" s="185"/>
      <c r="C56" s="186">
        <v>9</v>
      </c>
      <c r="D56" s="187" t="s">
        <v>149</v>
      </c>
      <c r="E56" s="157"/>
      <c r="F56" s="260">
        <f t="shared" si="27"/>
        <v>1</v>
      </c>
      <c r="G56" s="252">
        <f t="shared" si="28"/>
        <v>70</v>
      </c>
      <c r="H56" s="170"/>
      <c r="I56" s="149">
        <f t="shared" si="29"/>
        <v>8</v>
      </c>
      <c r="J56" s="188" t="s">
        <v>186</v>
      </c>
      <c r="K56" s="133"/>
      <c r="L56" s="189" t="s">
        <v>222</v>
      </c>
      <c r="M56" s="190">
        <v>0.78472222222222221</v>
      </c>
      <c r="N56" s="311" t="s">
        <v>335</v>
      </c>
      <c r="O56" s="305"/>
      <c r="P56" s="90">
        <v>35</v>
      </c>
      <c r="Q56" s="91" t="s">
        <v>73</v>
      </c>
      <c r="R56" s="90">
        <v>36</v>
      </c>
      <c r="S56" s="11" t="str">
        <f t="shared" si="31"/>
        <v>Dog</v>
      </c>
      <c r="T56" s="11" t="str">
        <f t="shared" si="32"/>
        <v>Over</v>
      </c>
      <c r="U56" s="11" t="str">
        <f t="shared" si="33"/>
        <v>no</v>
      </c>
      <c r="V56" s="11" t="str">
        <f t="shared" si="36"/>
        <v>no</v>
      </c>
      <c r="W56" s="11" t="str">
        <f t="shared" si="37"/>
        <v>no</v>
      </c>
      <c r="X56" s="80" t="str">
        <f t="shared" si="34"/>
        <v/>
      </c>
      <c r="Y56" s="81" t="str">
        <f t="shared" si="35"/>
        <v/>
      </c>
      <c r="Z56" s="82" t="str">
        <f t="shared" si="35"/>
        <v/>
      </c>
      <c r="AA56" s="82" t="str">
        <f t="shared" si="35"/>
        <v/>
      </c>
      <c r="AB56" s="82" t="str">
        <f t="shared" si="35"/>
        <v/>
      </c>
      <c r="AC56" s="83" t="str">
        <f t="shared" si="35"/>
        <v/>
      </c>
      <c r="AD56" s="81" t="str">
        <f t="shared" si="38"/>
        <v/>
      </c>
      <c r="AE56" s="82" t="str">
        <f t="shared" si="38"/>
        <v/>
      </c>
      <c r="AF56" s="82" t="str">
        <f t="shared" si="38"/>
        <v/>
      </c>
      <c r="AG56" s="82" t="str">
        <f t="shared" si="38"/>
        <v/>
      </c>
      <c r="AH56" s="83" t="str">
        <f t="shared" si="38"/>
        <v/>
      </c>
      <c r="AJ56" s="14">
        <v>1</v>
      </c>
      <c r="AK56" s="14">
        <v>70</v>
      </c>
    </row>
    <row r="57" spans="2:37" ht="16.5" customHeight="1" x14ac:dyDescent="0.3">
      <c r="B57" s="178"/>
      <c r="C57" s="179">
        <v>11</v>
      </c>
      <c r="D57" s="180" t="s">
        <v>1</v>
      </c>
      <c r="E57" s="156"/>
      <c r="F57" s="259">
        <f t="shared" si="27"/>
        <v>1</v>
      </c>
      <c r="G57" s="262" t="str">
        <f t="shared" si="28"/>
        <v>68 ½</v>
      </c>
      <c r="H57" s="169"/>
      <c r="I57" s="148">
        <f t="shared" si="29"/>
        <v>6</v>
      </c>
      <c r="J57" s="181" t="s">
        <v>323</v>
      </c>
      <c r="K57" s="132"/>
      <c r="L57" s="182" t="s">
        <v>119</v>
      </c>
      <c r="M57" s="183">
        <v>0.7895833333333333</v>
      </c>
      <c r="N57" s="313" t="s">
        <v>333</v>
      </c>
      <c r="O57" s="305"/>
      <c r="P57" s="90">
        <v>35</v>
      </c>
      <c r="Q57" s="91" t="s">
        <v>73</v>
      </c>
      <c r="R57" s="90">
        <v>25</v>
      </c>
      <c r="S57" s="234" t="str">
        <f t="shared" si="31"/>
        <v>Fav</v>
      </c>
      <c r="T57" s="234" t="str">
        <f t="shared" si="32"/>
        <v>Under</v>
      </c>
      <c r="U57" s="234" t="str">
        <f t="shared" si="33"/>
        <v>no</v>
      </c>
      <c r="V57" s="234" t="str">
        <f t="shared" si="36"/>
        <v>no</v>
      </c>
      <c r="W57" s="234" t="str">
        <f t="shared" si="37"/>
        <v>no</v>
      </c>
      <c r="X57" s="279" t="str">
        <f t="shared" si="34"/>
        <v/>
      </c>
      <c r="Y57" s="240" t="str">
        <f t="shared" si="35"/>
        <v/>
      </c>
      <c r="Z57" s="241" t="str">
        <f t="shared" si="35"/>
        <v/>
      </c>
      <c r="AA57" s="241" t="str">
        <f t="shared" si="35"/>
        <v/>
      </c>
      <c r="AB57" s="241" t="str">
        <f t="shared" si="35"/>
        <v/>
      </c>
      <c r="AC57" s="242" t="str">
        <f t="shared" si="35"/>
        <v/>
      </c>
      <c r="AD57" s="240" t="str">
        <f t="shared" si="38"/>
        <v/>
      </c>
      <c r="AE57" s="241" t="str">
        <f t="shared" si="38"/>
        <v/>
      </c>
      <c r="AF57" s="241" t="str">
        <f t="shared" si="38"/>
        <v/>
      </c>
      <c r="AG57" s="241" t="str">
        <f t="shared" si="38"/>
        <v/>
      </c>
      <c r="AH57" s="242" t="str">
        <f t="shared" si="38"/>
        <v/>
      </c>
      <c r="AJ57" s="14">
        <v>1</v>
      </c>
      <c r="AK57" s="14">
        <v>68.5</v>
      </c>
    </row>
    <row r="58" spans="2:37" ht="21" customHeight="1" x14ac:dyDescent="0.35">
      <c r="B58" s="413" t="s">
        <v>359</v>
      </c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7"/>
      <c r="P58" s="88"/>
      <c r="Q58" s="89"/>
      <c r="R58" s="15" t="s">
        <v>315</v>
      </c>
      <c r="S58" s="201" t="str">
        <f>COUNTIF(S42:S57,"Fav")&amp;"-"&amp;COUNTIF(S42:S57,"Dog")&amp;"-"&amp;COUNTIF(S42:S57,"Push")</f>
        <v>7-8-1</v>
      </c>
      <c r="T58" s="201" t="str">
        <f>COUNTIF(T42:T57,"Over")&amp;"-"&amp;COUNTIF(T42:T57,"Under")&amp;"-"&amp;COUNTIF(T42:T57,"Push")</f>
        <v>10-6-0</v>
      </c>
      <c r="U58" s="201" t="str">
        <f>COUNTIF(U42:U57,"yes")&amp;"-"&amp;COUNTIF(U42:U57,"no")</f>
        <v>4-12</v>
      </c>
      <c r="V58" s="201" t="str">
        <f>COUNTIF(V42:V57,"yes")&amp;"-"&amp;COUNTIF(V42:V57,"no")</f>
        <v>1-5</v>
      </c>
      <c r="W58" s="201" t="str">
        <f>COUNTIF(W42:W57,"yes")&amp;"-"&amp;COUNTIF(W42:W57,"no")</f>
        <v>1-15</v>
      </c>
      <c r="X58" s="201" t="str">
        <f t="shared" ref="X58:AH58" si="39">COUNTIF(X42:X57,"Fav")&amp;"-"&amp;COUNTIF(X42:X57,"Dog")&amp;"-"&amp;COUNTIF(X42:X57,"Push")</f>
        <v>6-5-0</v>
      </c>
      <c r="Y58" s="201" t="str">
        <f t="shared" si="39"/>
        <v>1-2-0</v>
      </c>
      <c r="Z58" s="201" t="str">
        <f t="shared" si="39"/>
        <v>2-1-0</v>
      </c>
      <c r="AA58" s="201" t="str">
        <f t="shared" si="39"/>
        <v>1-1-0</v>
      </c>
      <c r="AB58" s="201" t="str">
        <f t="shared" si="39"/>
        <v>0-0-0</v>
      </c>
      <c r="AC58" s="201" t="str">
        <f t="shared" si="39"/>
        <v>2-1-0</v>
      </c>
      <c r="AD58" s="201" t="str">
        <f t="shared" si="39"/>
        <v>2-1-0</v>
      </c>
      <c r="AE58" s="201" t="str">
        <f t="shared" si="39"/>
        <v>2-1-0</v>
      </c>
      <c r="AF58" s="201" t="str">
        <f t="shared" si="39"/>
        <v>2-0-0</v>
      </c>
      <c r="AG58" s="201" t="str">
        <f t="shared" si="39"/>
        <v>0-0-0</v>
      </c>
      <c r="AH58" s="201" t="str">
        <f t="shared" si="39"/>
        <v>3-0-0</v>
      </c>
    </row>
    <row r="59" spans="2:37" ht="16.5" customHeight="1" x14ac:dyDescent="0.3">
      <c r="B59" s="174"/>
      <c r="C59" s="137">
        <v>7</v>
      </c>
      <c r="D59" s="153" t="s">
        <v>58</v>
      </c>
      <c r="E59" s="157"/>
      <c r="F59" s="260">
        <f t="shared" ref="F59:F74" si="40">IF(AJ59=INT(AJ59),AJ59,CONCATENATE(TRUNC(AJ59)," ½"))</f>
        <v>0</v>
      </c>
      <c r="G59" s="252">
        <f t="shared" ref="G59:G74" si="41">IF(AK59=INT(AK59),AK59,CONCATENATE(TRUNC(AK59)," ½"))</f>
        <v>59</v>
      </c>
      <c r="H59" s="170"/>
      <c r="I59" s="149">
        <f>17-C59</f>
        <v>10</v>
      </c>
      <c r="J59" s="153" t="s">
        <v>2</v>
      </c>
      <c r="K59" s="133"/>
      <c r="L59" s="129" t="s">
        <v>42</v>
      </c>
      <c r="M59" s="130">
        <v>0.38541666666666669</v>
      </c>
      <c r="N59" s="312" t="s">
        <v>331</v>
      </c>
      <c r="P59" s="90">
        <v>28</v>
      </c>
      <c r="Q59" s="91" t="s">
        <v>73</v>
      </c>
      <c r="R59" s="90">
        <v>30</v>
      </c>
      <c r="S59" s="11" t="str">
        <f>IF((P59-AJ59)&gt;R59,"Fav",IF(P59&lt;(R59+AJ59),"Dog","Push"))</f>
        <v>Dog</v>
      </c>
      <c r="T59" s="11" t="str">
        <f>IF((P59+R59)&gt;AK59,"Over",IF((P59+R59)&lt;AK59,"Under","Push"))</f>
        <v>Under</v>
      </c>
      <c r="U59" s="11" t="str">
        <f>IF(AND(P59&gt;R59,P59-R59&lt;=AJ59),"yes","no")</f>
        <v>no</v>
      </c>
      <c r="V59" s="11" t="str">
        <f>IF(AJ59&lt;4,U59,"")</f>
        <v>no</v>
      </c>
      <c r="W59" s="11" t="str">
        <f>IF(AND((P59-R59)&gt;=(AJ59-1),(P59-R59)&lt;=(AJ59+1)),"yes", "no")</f>
        <v>no</v>
      </c>
      <c r="X59" s="55" t="str">
        <f>IF(C59&lt;6,S59,"")</f>
        <v/>
      </c>
      <c r="Y59" s="77" t="str">
        <f>IF($C59=Y$3,$S59,"")</f>
        <v/>
      </c>
      <c r="Z59" s="78" t="str">
        <f>IF($C59=Z$3,$S59,"")</f>
        <v/>
      </c>
      <c r="AA59" s="78" t="str">
        <f>IF($C59=AA$3,$S59,"")</f>
        <v/>
      </c>
      <c r="AB59" s="78" t="str">
        <f>IF($C59=AB$3,$S59,"")</f>
        <v/>
      </c>
      <c r="AC59" s="78" t="str">
        <f>IF($C59=AC$3,$S59,"")</f>
        <v/>
      </c>
      <c r="AD59" s="77" t="str">
        <f t="shared" ref="AD59:AH68" si="42">IF($C59=AD$3,IF($P59=$R59,"Push",IF($P59&gt;$R59,"Fav","Dog")),"")</f>
        <v/>
      </c>
      <c r="AE59" s="78" t="str">
        <f t="shared" si="42"/>
        <v/>
      </c>
      <c r="AF59" s="78" t="str">
        <f t="shared" si="42"/>
        <v/>
      </c>
      <c r="AG59" s="78" t="str">
        <f t="shared" si="42"/>
        <v/>
      </c>
      <c r="AH59" s="79" t="str">
        <f t="shared" si="42"/>
        <v/>
      </c>
      <c r="AJ59" s="14">
        <v>0</v>
      </c>
      <c r="AK59" s="14">
        <v>59</v>
      </c>
    </row>
    <row r="60" spans="2:37" ht="16.5" customHeight="1" x14ac:dyDescent="0.3">
      <c r="B60" s="173"/>
      <c r="C60" s="136">
        <v>2</v>
      </c>
      <c r="D60" s="152" t="s">
        <v>63</v>
      </c>
      <c r="E60" s="156"/>
      <c r="F60" s="259" t="str">
        <f t="shared" si="40"/>
        <v>10 ½</v>
      </c>
      <c r="G60" s="262" t="str">
        <f t="shared" si="41"/>
        <v>66 ½</v>
      </c>
      <c r="H60" s="169"/>
      <c r="I60" s="148">
        <f>17-C60</f>
        <v>15</v>
      </c>
      <c r="J60" s="152" t="s">
        <v>83</v>
      </c>
      <c r="K60" s="132"/>
      <c r="L60" s="125" t="s">
        <v>301</v>
      </c>
      <c r="M60" s="127">
        <v>0.40277777777777773</v>
      </c>
      <c r="N60" s="314" t="s">
        <v>333</v>
      </c>
      <c r="P60" s="90">
        <v>40</v>
      </c>
      <c r="Q60" s="91" t="s">
        <v>73</v>
      </c>
      <c r="R60" s="90">
        <v>26</v>
      </c>
      <c r="S60" s="234" t="str">
        <f t="shared" ref="S60:S74" si="43">IF((P60-AJ60)&gt;R60,"Fav",IF(P60&lt;(R60+AJ60),"Dog","Push"))</f>
        <v>Fav</v>
      </c>
      <c r="T60" s="234" t="str">
        <f t="shared" ref="T60:T74" si="44">IF((P60+R60)&gt;AK60,"Over",IF((P60+R60)&lt;AK60,"Under","Push"))</f>
        <v>Under</v>
      </c>
      <c r="U60" s="234" t="str">
        <f t="shared" ref="U60:U74" si="45">IF(AND(P60&gt;R60,P60-R60&lt;=AJ60),"yes","no")</f>
        <v>no</v>
      </c>
      <c r="V60" s="234" t="str">
        <f>IF(AJ60&lt;4,U60,"")</f>
        <v/>
      </c>
      <c r="W60" s="234" t="str">
        <f>IF(AND((P60-R60)&gt;=(AJ60-1),(P60-R60)&lt;=(AJ60+1)),"yes", "no")</f>
        <v>no</v>
      </c>
      <c r="X60" s="235" t="str">
        <f t="shared" ref="X60:X74" si="46">IF(C60&lt;6,S60,"")</f>
        <v>Fav</v>
      </c>
      <c r="Y60" s="236" t="str">
        <f t="shared" ref="Y60:AC74" si="47">IF($C60=Y$3,$S60,"")</f>
        <v/>
      </c>
      <c r="Z60" s="237" t="str">
        <f t="shared" si="47"/>
        <v/>
      </c>
      <c r="AA60" s="237" t="str">
        <f t="shared" si="47"/>
        <v/>
      </c>
      <c r="AB60" s="237" t="str">
        <f t="shared" si="47"/>
        <v>Fav</v>
      </c>
      <c r="AC60" s="237" t="str">
        <f t="shared" si="47"/>
        <v/>
      </c>
      <c r="AD60" s="236" t="str">
        <f t="shared" si="42"/>
        <v/>
      </c>
      <c r="AE60" s="237" t="str">
        <f t="shared" si="42"/>
        <v/>
      </c>
      <c r="AF60" s="237" t="str">
        <f t="shared" si="42"/>
        <v/>
      </c>
      <c r="AG60" s="237" t="str">
        <f t="shared" si="42"/>
        <v>Fav</v>
      </c>
      <c r="AH60" s="238" t="str">
        <f t="shared" si="42"/>
        <v/>
      </c>
      <c r="AJ60" s="14">
        <v>10.5</v>
      </c>
      <c r="AK60" s="14">
        <v>66.5</v>
      </c>
    </row>
    <row r="61" spans="2:37" ht="16.5" customHeight="1" x14ac:dyDescent="0.3">
      <c r="B61" s="174"/>
      <c r="C61" s="137">
        <v>10</v>
      </c>
      <c r="D61" s="153" t="s">
        <v>30</v>
      </c>
      <c r="E61" s="157"/>
      <c r="F61" s="260" t="str">
        <f t="shared" si="40"/>
        <v>2 ½</v>
      </c>
      <c r="G61" s="252">
        <f t="shared" si="41"/>
        <v>65</v>
      </c>
      <c r="H61" s="170"/>
      <c r="I61" s="149">
        <v>7</v>
      </c>
      <c r="J61" s="153" t="s">
        <v>325</v>
      </c>
      <c r="K61" s="133"/>
      <c r="L61" s="129" t="s">
        <v>146</v>
      </c>
      <c r="M61" s="130">
        <v>0.4375</v>
      </c>
      <c r="N61" s="312" t="s">
        <v>334</v>
      </c>
      <c r="P61" s="90">
        <v>36</v>
      </c>
      <c r="Q61" s="91" t="s">
        <v>73</v>
      </c>
      <c r="R61" s="90">
        <v>28</v>
      </c>
      <c r="S61" s="11" t="str">
        <f t="shared" si="43"/>
        <v>Fav</v>
      </c>
      <c r="T61" s="11" t="str">
        <f t="shared" si="44"/>
        <v>Under</v>
      </c>
      <c r="U61" s="11" t="str">
        <f t="shared" si="45"/>
        <v>no</v>
      </c>
      <c r="V61" s="11" t="str">
        <f t="shared" ref="V61:V74" si="48">IF(AJ61&lt;4,U61,"")</f>
        <v>no</v>
      </c>
      <c r="W61" s="11" t="str">
        <f t="shared" ref="W61:W74" si="49">IF(AND((P61-R61)&gt;=(AJ61-1),(P61-R61)&lt;=(AJ61+1)),"yes", "no")</f>
        <v>no</v>
      </c>
      <c r="X61" s="17" t="str">
        <f t="shared" si="46"/>
        <v/>
      </c>
      <c r="Y61" s="81" t="str">
        <f t="shared" si="47"/>
        <v/>
      </c>
      <c r="Z61" s="82" t="str">
        <f t="shared" si="47"/>
        <v/>
      </c>
      <c r="AA61" s="82" t="str">
        <f t="shared" si="47"/>
        <v/>
      </c>
      <c r="AB61" s="82" t="str">
        <f t="shared" si="47"/>
        <v/>
      </c>
      <c r="AC61" s="82" t="str">
        <f t="shared" si="47"/>
        <v/>
      </c>
      <c r="AD61" s="81" t="str">
        <f t="shared" si="42"/>
        <v/>
      </c>
      <c r="AE61" s="82" t="str">
        <f t="shared" si="42"/>
        <v/>
      </c>
      <c r="AF61" s="82" t="str">
        <f t="shared" si="42"/>
        <v/>
      </c>
      <c r="AG61" s="82" t="str">
        <f t="shared" si="42"/>
        <v/>
      </c>
      <c r="AH61" s="83" t="str">
        <f t="shared" si="42"/>
        <v/>
      </c>
      <c r="AJ61" s="14">
        <v>2.5</v>
      </c>
      <c r="AK61" s="14">
        <v>65</v>
      </c>
    </row>
    <row r="62" spans="2:37" ht="16.5" customHeight="1" x14ac:dyDescent="0.3">
      <c r="B62" s="173"/>
      <c r="C62" s="136">
        <v>4</v>
      </c>
      <c r="D62" s="152" t="s">
        <v>49</v>
      </c>
      <c r="E62" s="156"/>
      <c r="F62" s="259">
        <f t="shared" si="40"/>
        <v>3</v>
      </c>
      <c r="G62" s="262" t="str">
        <f t="shared" si="41"/>
        <v>65 ½</v>
      </c>
      <c r="H62" s="169"/>
      <c r="I62" s="148">
        <v>13</v>
      </c>
      <c r="J62" s="152" t="s">
        <v>329</v>
      </c>
      <c r="K62" s="132"/>
      <c r="L62" s="125" t="s">
        <v>162</v>
      </c>
      <c r="M62" s="127">
        <v>0.45833333333333331</v>
      </c>
      <c r="N62" s="314" t="s">
        <v>335</v>
      </c>
      <c r="P62" s="90">
        <v>30</v>
      </c>
      <c r="Q62" s="91" t="s">
        <v>73</v>
      </c>
      <c r="R62" s="90">
        <v>36</v>
      </c>
      <c r="S62" s="234" t="str">
        <f t="shared" si="43"/>
        <v>Dog</v>
      </c>
      <c r="T62" s="234" t="str">
        <f t="shared" si="44"/>
        <v>Over</v>
      </c>
      <c r="U62" s="234" t="str">
        <f t="shared" si="45"/>
        <v>no</v>
      </c>
      <c r="V62" s="234" t="str">
        <f t="shared" si="48"/>
        <v>no</v>
      </c>
      <c r="W62" s="234" t="str">
        <f t="shared" si="49"/>
        <v>no</v>
      </c>
      <c r="X62" s="235" t="str">
        <f t="shared" si="46"/>
        <v>Dog</v>
      </c>
      <c r="Y62" s="236" t="str">
        <f t="shared" si="47"/>
        <v/>
      </c>
      <c r="Z62" s="237" t="str">
        <f t="shared" si="47"/>
        <v>Dog</v>
      </c>
      <c r="AA62" s="237" t="str">
        <f t="shared" si="47"/>
        <v/>
      </c>
      <c r="AB62" s="237" t="str">
        <f t="shared" si="47"/>
        <v/>
      </c>
      <c r="AC62" s="237" t="str">
        <f t="shared" si="47"/>
        <v/>
      </c>
      <c r="AD62" s="236" t="str">
        <f t="shared" si="42"/>
        <v/>
      </c>
      <c r="AE62" s="237" t="str">
        <f t="shared" si="42"/>
        <v>Dog</v>
      </c>
      <c r="AF62" s="237" t="str">
        <f t="shared" si="42"/>
        <v/>
      </c>
      <c r="AG62" s="237" t="str">
        <f t="shared" si="42"/>
        <v/>
      </c>
      <c r="AH62" s="238" t="str">
        <f t="shared" si="42"/>
        <v/>
      </c>
      <c r="AJ62" s="14">
        <v>3</v>
      </c>
      <c r="AK62" s="14">
        <v>65.5</v>
      </c>
    </row>
    <row r="63" spans="2:37" ht="16.5" customHeight="1" x14ac:dyDescent="0.3">
      <c r="B63" s="174"/>
      <c r="C63" s="137">
        <v>2</v>
      </c>
      <c r="D63" s="153" t="s">
        <v>127</v>
      </c>
      <c r="E63" s="157"/>
      <c r="F63" s="260" t="str">
        <f t="shared" si="40"/>
        <v>10 ½</v>
      </c>
      <c r="G63" s="252" t="str">
        <f t="shared" si="41"/>
        <v>67 ½</v>
      </c>
      <c r="H63" s="170"/>
      <c r="I63" s="149">
        <f t="shared" ref="I63:I74" si="50">17-C63</f>
        <v>15</v>
      </c>
      <c r="J63" s="153" t="s">
        <v>336</v>
      </c>
      <c r="K63" s="133"/>
      <c r="L63" s="129" t="s">
        <v>42</v>
      </c>
      <c r="M63" s="130">
        <v>0.48958333333333331</v>
      </c>
      <c r="N63" s="312" t="s">
        <v>331</v>
      </c>
      <c r="P63" s="90">
        <v>35</v>
      </c>
      <c r="Q63" s="91" t="s">
        <v>73</v>
      </c>
      <c r="R63" s="90">
        <v>41</v>
      </c>
      <c r="S63" s="11" t="str">
        <f t="shared" si="43"/>
        <v>Dog</v>
      </c>
      <c r="T63" s="11" t="str">
        <f t="shared" si="44"/>
        <v>Over</v>
      </c>
      <c r="U63" s="11" t="str">
        <f t="shared" si="45"/>
        <v>no</v>
      </c>
      <c r="V63" s="11" t="str">
        <f t="shared" si="48"/>
        <v/>
      </c>
      <c r="W63" s="11" t="str">
        <f t="shared" si="49"/>
        <v>no</v>
      </c>
      <c r="X63" s="17" t="str">
        <f t="shared" si="46"/>
        <v>Dog</v>
      </c>
      <c r="Y63" s="81" t="str">
        <f t="shared" si="47"/>
        <v/>
      </c>
      <c r="Z63" s="82" t="str">
        <f t="shared" si="47"/>
        <v/>
      </c>
      <c r="AA63" s="82" t="str">
        <f t="shared" si="47"/>
        <v/>
      </c>
      <c r="AB63" s="82" t="str">
        <f t="shared" si="47"/>
        <v>Dog</v>
      </c>
      <c r="AC63" s="82" t="str">
        <f t="shared" si="47"/>
        <v/>
      </c>
      <c r="AD63" s="81" t="str">
        <f t="shared" si="42"/>
        <v/>
      </c>
      <c r="AE63" s="82" t="str">
        <f t="shared" si="42"/>
        <v/>
      </c>
      <c r="AF63" s="82" t="str">
        <f t="shared" si="42"/>
        <v/>
      </c>
      <c r="AG63" s="82" t="str">
        <f t="shared" si="42"/>
        <v>Dog</v>
      </c>
      <c r="AH63" s="83" t="str">
        <f t="shared" si="42"/>
        <v/>
      </c>
      <c r="AJ63" s="14">
        <v>10.5</v>
      </c>
      <c r="AK63" s="14">
        <v>67.5</v>
      </c>
    </row>
    <row r="64" spans="2:37" ht="16.5" customHeight="1" x14ac:dyDescent="0.3">
      <c r="B64" s="173"/>
      <c r="C64" s="136">
        <v>7</v>
      </c>
      <c r="D64" s="152" t="s">
        <v>291</v>
      </c>
      <c r="E64" s="156"/>
      <c r="F64" s="259">
        <f t="shared" si="40"/>
        <v>4</v>
      </c>
      <c r="G64" s="262">
        <f t="shared" si="41"/>
        <v>65</v>
      </c>
      <c r="H64" s="169"/>
      <c r="I64" s="148">
        <f t="shared" si="50"/>
        <v>10</v>
      </c>
      <c r="J64" s="152" t="s">
        <v>3</v>
      </c>
      <c r="K64" s="132"/>
      <c r="L64" s="125" t="s">
        <v>301</v>
      </c>
      <c r="M64" s="127">
        <v>0.50694444444444442</v>
      </c>
      <c r="N64" s="314" t="s">
        <v>333</v>
      </c>
      <c r="P64" s="90">
        <v>38</v>
      </c>
      <c r="Q64" s="91" t="s">
        <v>73</v>
      </c>
      <c r="R64" s="90">
        <v>37</v>
      </c>
      <c r="S64" s="234" t="str">
        <f t="shared" si="43"/>
        <v>Dog</v>
      </c>
      <c r="T64" s="234" t="str">
        <f t="shared" si="44"/>
        <v>Over</v>
      </c>
      <c r="U64" s="234" t="str">
        <f t="shared" si="45"/>
        <v>yes</v>
      </c>
      <c r="V64" s="234" t="str">
        <f t="shared" si="48"/>
        <v/>
      </c>
      <c r="W64" s="234" t="str">
        <f t="shared" si="49"/>
        <v>no</v>
      </c>
      <c r="X64" s="235" t="str">
        <f t="shared" si="46"/>
        <v/>
      </c>
      <c r="Y64" s="236" t="str">
        <f t="shared" si="47"/>
        <v/>
      </c>
      <c r="Z64" s="237" t="str">
        <f t="shared" si="47"/>
        <v/>
      </c>
      <c r="AA64" s="237" t="str">
        <f t="shared" si="47"/>
        <v/>
      </c>
      <c r="AB64" s="237" t="str">
        <f t="shared" si="47"/>
        <v/>
      </c>
      <c r="AC64" s="237" t="str">
        <f t="shared" si="47"/>
        <v/>
      </c>
      <c r="AD64" s="236" t="str">
        <f t="shared" si="42"/>
        <v/>
      </c>
      <c r="AE64" s="237" t="str">
        <f t="shared" si="42"/>
        <v/>
      </c>
      <c r="AF64" s="237" t="str">
        <f t="shared" si="42"/>
        <v/>
      </c>
      <c r="AG64" s="237" t="str">
        <f t="shared" si="42"/>
        <v/>
      </c>
      <c r="AH64" s="238" t="str">
        <f t="shared" si="42"/>
        <v/>
      </c>
      <c r="AJ64" s="14">
        <v>4</v>
      </c>
      <c r="AK64" s="14">
        <v>65</v>
      </c>
    </row>
    <row r="65" spans="2:37" ht="16.5" customHeight="1" x14ac:dyDescent="0.3">
      <c r="B65" s="174"/>
      <c r="C65" s="137">
        <v>2</v>
      </c>
      <c r="D65" s="153" t="s">
        <v>65</v>
      </c>
      <c r="E65" s="157"/>
      <c r="F65" s="260" t="str">
        <f t="shared" si="40"/>
        <v>8 ½</v>
      </c>
      <c r="G65" s="252" t="str">
        <f t="shared" si="41"/>
        <v>65 ½</v>
      </c>
      <c r="H65" s="170"/>
      <c r="I65" s="149">
        <f t="shared" si="50"/>
        <v>15</v>
      </c>
      <c r="J65" s="153" t="s">
        <v>324</v>
      </c>
      <c r="K65" s="133"/>
      <c r="L65" s="129" t="s">
        <v>146</v>
      </c>
      <c r="M65" s="130">
        <v>0.54166666666666663</v>
      </c>
      <c r="N65" s="312" t="s">
        <v>334</v>
      </c>
      <c r="P65" s="90">
        <v>41</v>
      </c>
      <c r="Q65" s="91" t="s">
        <v>73</v>
      </c>
      <c r="R65" s="90">
        <v>34</v>
      </c>
      <c r="S65" s="11" t="str">
        <f t="shared" si="43"/>
        <v>Dog</v>
      </c>
      <c r="T65" s="11" t="str">
        <f t="shared" si="44"/>
        <v>Over</v>
      </c>
      <c r="U65" s="11" t="str">
        <f t="shared" si="45"/>
        <v>yes</v>
      </c>
      <c r="V65" s="11" t="str">
        <f t="shared" si="48"/>
        <v/>
      </c>
      <c r="W65" s="11" t="str">
        <f t="shared" si="49"/>
        <v>no</v>
      </c>
      <c r="X65" s="17" t="str">
        <f t="shared" si="46"/>
        <v>Dog</v>
      </c>
      <c r="Y65" s="81" t="str">
        <f t="shared" si="47"/>
        <v/>
      </c>
      <c r="Z65" s="82" t="str">
        <f t="shared" si="47"/>
        <v/>
      </c>
      <c r="AA65" s="82" t="str">
        <f t="shared" si="47"/>
        <v/>
      </c>
      <c r="AB65" s="82" t="str">
        <f t="shared" si="47"/>
        <v>Dog</v>
      </c>
      <c r="AC65" s="82" t="str">
        <f t="shared" si="47"/>
        <v/>
      </c>
      <c r="AD65" s="81" t="str">
        <f t="shared" si="42"/>
        <v/>
      </c>
      <c r="AE65" s="82" t="str">
        <f t="shared" si="42"/>
        <v/>
      </c>
      <c r="AF65" s="82" t="str">
        <f t="shared" si="42"/>
        <v/>
      </c>
      <c r="AG65" s="82" t="str">
        <f t="shared" si="42"/>
        <v>Fav</v>
      </c>
      <c r="AH65" s="83" t="str">
        <f t="shared" si="42"/>
        <v/>
      </c>
      <c r="AJ65" s="14">
        <v>8.5</v>
      </c>
      <c r="AK65" s="14">
        <v>65.5</v>
      </c>
    </row>
    <row r="66" spans="2:37" ht="16.5" customHeight="1" x14ac:dyDescent="0.3">
      <c r="B66" s="173"/>
      <c r="C66" s="136">
        <v>5</v>
      </c>
      <c r="D66" s="152" t="s">
        <v>165</v>
      </c>
      <c r="E66" s="156"/>
      <c r="F66" s="259" t="str">
        <f t="shared" si="40"/>
        <v>5 ½</v>
      </c>
      <c r="G66" s="262">
        <f t="shared" si="41"/>
        <v>66</v>
      </c>
      <c r="H66" s="169"/>
      <c r="I66" s="148">
        <f t="shared" si="50"/>
        <v>12</v>
      </c>
      <c r="J66" s="152" t="s">
        <v>328</v>
      </c>
      <c r="K66" s="132"/>
      <c r="L66" s="125" t="s">
        <v>162</v>
      </c>
      <c r="M66" s="127">
        <v>0.5625</v>
      </c>
      <c r="N66" s="314" t="s">
        <v>335</v>
      </c>
      <c r="P66" s="90">
        <v>34</v>
      </c>
      <c r="Q66" s="91" t="s">
        <v>73</v>
      </c>
      <c r="R66" s="90">
        <v>22</v>
      </c>
      <c r="S66" s="234" t="str">
        <f t="shared" si="43"/>
        <v>Fav</v>
      </c>
      <c r="T66" s="234" t="str">
        <f t="shared" si="44"/>
        <v>Under</v>
      </c>
      <c r="U66" s="234" t="str">
        <f t="shared" si="45"/>
        <v>no</v>
      </c>
      <c r="V66" s="234" t="str">
        <f t="shared" si="48"/>
        <v/>
      </c>
      <c r="W66" s="234" t="str">
        <f t="shared" si="49"/>
        <v>no</v>
      </c>
      <c r="X66" s="235" t="str">
        <f t="shared" si="46"/>
        <v>Fav</v>
      </c>
      <c r="Y66" s="236" t="str">
        <f t="shared" si="47"/>
        <v>Fav</v>
      </c>
      <c r="Z66" s="237" t="str">
        <f t="shared" si="47"/>
        <v/>
      </c>
      <c r="AA66" s="237" t="str">
        <f t="shared" si="47"/>
        <v/>
      </c>
      <c r="AB66" s="237" t="str">
        <f t="shared" si="47"/>
        <v/>
      </c>
      <c r="AC66" s="237" t="str">
        <f t="shared" si="47"/>
        <v/>
      </c>
      <c r="AD66" s="236" t="str">
        <f t="shared" si="42"/>
        <v>Fav</v>
      </c>
      <c r="AE66" s="237" t="str">
        <f t="shared" si="42"/>
        <v/>
      </c>
      <c r="AF66" s="237" t="str">
        <f t="shared" si="42"/>
        <v/>
      </c>
      <c r="AG66" s="237" t="str">
        <f t="shared" si="42"/>
        <v/>
      </c>
      <c r="AH66" s="238" t="str">
        <f t="shared" si="42"/>
        <v/>
      </c>
      <c r="AJ66" s="14">
        <v>5.5</v>
      </c>
      <c r="AK66" s="14">
        <v>66</v>
      </c>
    </row>
    <row r="67" spans="2:37" ht="16.5" customHeight="1" x14ac:dyDescent="0.3">
      <c r="B67" s="174"/>
      <c r="C67" s="137">
        <v>7</v>
      </c>
      <c r="D67" s="153" t="s">
        <v>8</v>
      </c>
      <c r="E67" s="157"/>
      <c r="F67" s="260">
        <f t="shared" si="40"/>
        <v>0</v>
      </c>
      <c r="G67" s="252" t="str">
        <f t="shared" si="41"/>
        <v>59 ½</v>
      </c>
      <c r="H67" s="170"/>
      <c r="I67" s="149">
        <f t="shared" si="50"/>
        <v>10</v>
      </c>
      <c r="J67" s="153" t="s">
        <v>4</v>
      </c>
      <c r="K67" s="133"/>
      <c r="L67" s="129" t="s">
        <v>42</v>
      </c>
      <c r="M67" s="130">
        <v>0.65972222222222221</v>
      </c>
      <c r="N67" s="312" t="s">
        <v>334</v>
      </c>
      <c r="P67" s="90">
        <v>16</v>
      </c>
      <c r="Q67" s="91" t="s">
        <v>73</v>
      </c>
      <c r="R67" s="90">
        <v>22</v>
      </c>
      <c r="S67" s="11" t="str">
        <f t="shared" si="43"/>
        <v>Dog</v>
      </c>
      <c r="T67" s="11" t="str">
        <f t="shared" si="44"/>
        <v>Under</v>
      </c>
      <c r="U67" s="11" t="str">
        <f t="shared" si="45"/>
        <v>no</v>
      </c>
      <c r="V67" s="11" t="str">
        <f t="shared" si="48"/>
        <v>no</v>
      </c>
      <c r="W67" s="11" t="str">
        <f t="shared" si="49"/>
        <v>no</v>
      </c>
      <c r="X67" s="17" t="str">
        <f t="shared" si="46"/>
        <v/>
      </c>
      <c r="Y67" s="81" t="str">
        <f t="shared" si="47"/>
        <v/>
      </c>
      <c r="Z67" s="82" t="str">
        <f t="shared" si="47"/>
        <v/>
      </c>
      <c r="AA67" s="82" t="str">
        <f t="shared" si="47"/>
        <v/>
      </c>
      <c r="AB67" s="82" t="str">
        <f t="shared" si="47"/>
        <v/>
      </c>
      <c r="AC67" s="82" t="str">
        <f t="shared" si="47"/>
        <v/>
      </c>
      <c r="AD67" s="81" t="str">
        <f t="shared" si="42"/>
        <v/>
      </c>
      <c r="AE67" s="82" t="str">
        <f t="shared" si="42"/>
        <v/>
      </c>
      <c r="AF67" s="82" t="str">
        <f t="shared" si="42"/>
        <v/>
      </c>
      <c r="AG67" s="82" t="str">
        <f t="shared" si="42"/>
        <v/>
      </c>
      <c r="AH67" s="83" t="str">
        <f t="shared" si="42"/>
        <v/>
      </c>
      <c r="AJ67" s="14">
        <v>0</v>
      </c>
      <c r="AK67" s="14">
        <v>59.5</v>
      </c>
    </row>
    <row r="68" spans="2:37" ht="16.5" customHeight="1" x14ac:dyDescent="0.3">
      <c r="B68" s="173"/>
      <c r="C68" s="136">
        <v>3</v>
      </c>
      <c r="D68" s="152" t="s">
        <v>88</v>
      </c>
      <c r="E68" s="156"/>
      <c r="F68" s="259">
        <f t="shared" si="40"/>
        <v>4</v>
      </c>
      <c r="G68" s="262" t="str">
        <f t="shared" si="41"/>
        <v>58 ½</v>
      </c>
      <c r="H68" s="169"/>
      <c r="I68" s="148">
        <f t="shared" si="50"/>
        <v>14</v>
      </c>
      <c r="J68" s="152" t="s">
        <v>176</v>
      </c>
      <c r="K68" s="132"/>
      <c r="L68" s="125" t="s">
        <v>301</v>
      </c>
      <c r="M68" s="127">
        <v>0.67361111111111116</v>
      </c>
      <c r="N68" s="314" t="s">
        <v>331</v>
      </c>
      <c r="P68" s="90">
        <v>28</v>
      </c>
      <c r="Q68" s="91" t="s">
        <v>73</v>
      </c>
      <c r="R68" s="90">
        <v>31</v>
      </c>
      <c r="S68" s="234" t="str">
        <f t="shared" si="43"/>
        <v>Dog</v>
      </c>
      <c r="T68" s="234" t="str">
        <f t="shared" si="44"/>
        <v>Over</v>
      </c>
      <c r="U68" s="234" t="str">
        <f t="shared" si="45"/>
        <v>no</v>
      </c>
      <c r="V68" s="234" t="str">
        <f t="shared" si="48"/>
        <v/>
      </c>
      <c r="W68" s="234" t="str">
        <f t="shared" si="49"/>
        <v>no</v>
      </c>
      <c r="X68" s="235" t="str">
        <f t="shared" si="46"/>
        <v>Dog</v>
      </c>
      <c r="Y68" s="236" t="str">
        <f t="shared" si="47"/>
        <v/>
      </c>
      <c r="Z68" s="237" t="str">
        <f t="shared" si="47"/>
        <v/>
      </c>
      <c r="AA68" s="237" t="str">
        <f t="shared" si="47"/>
        <v>Dog</v>
      </c>
      <c r="AB68" s="237" t="str">
        <f t="shared" si="47"/>
        <v/>
      </c>
      <c r="AC68" s="237" t="str">
        <f t="shared" si="47"/>
        <v/>
      </c>
      <c r="AD68" s="236" t="str">
        <f t="shared" si="42"/>
        <v/>
      </c>
      <c r="AE68" s="237" t="str">
        <f t="shared" si="42"/>
        <v/>
      </c>
      <c r="AF68" s="237" t="str">
        <f t="shared" si="42"/>
        <v>Dog</v>
      </c>
      <c r="AG68" s="237" t="str">
        <f t="shared" si="42"/>
        <v/>
      </c>
      <c r="AH68" s="238" t="str">
        <f t="shared" si="42"/>
        <v/>
      </c>
      <c r="AJ68" s="14">
        <v>4</v>
      </c>
      <c r="AK68" s="14">
        <v>58.5</v>
      </c>
    </row>
    <row r="69" spans="2:37" ht="16.5" customHeight="1" x14ac:dyDescent="0.3">
      <c r="B69" s="174"/>
      <c r="C69" s="137">
        <v>3</v>
      </c>
      <c r="D69" s="153" t="s">
        <v>138</v>
      </c>
      <c r="E69" s="157"/>
      <c r="F69" s="260" t="str">
        <f t="shared" si="40"/>
        <v>7 ½</v>
      </c>
      <c r="G69" s="252">
        <f t="shared" si="41"/>
        <v>72</v>
      </c>
      <c r="H69" s="170"/>
      <c r="I69" s="149">
        <f t="shared" si="50"/>
        <v>14</v>
      </c>
      <c r="J69" s="153" t="s">
        <v>326</v>
      </c>
      <c r="K69" s="133"/>
      <c r="L69" s="129" t="s">
        <v>146</v>
      </c>
      <c r="M69" s="130">
        <v>0.68055555555555547</v>
      </c>
      <c r="N69" s="312" t="s">
        <v>335</v>
      </c>
      <c r="P69" s="90">
        <v>41</v>
      </c>
      <c r="Q69" s="91" t="s">
        <v>73</v>
      </c>
      <c r="R69" s="90">
        <v>33</v>
      </c>
      <c r="S69" s="11" t="str">
        <f t="shared" si="43"/>
        <v>Fav</v>
      </c>
      <c r="T69" s="11" t="str">
        <f t="shared" si="44"/>
        <v>Over</v>
      </c>
      <c r="U69" s="11" t="str">
        <f t="shared" si="45"/>
        <v>no</v>
      </c>
      <c r="V69" s="11" t="str">
        <f t="shared" si="48"/>
        <v/>
      </c>
      <c r="W69" s="11" t="str">
        <f t="shared" si="49"/>
        <v>yes</v>
      </c>
      <c r="X69" s="17" t="str">
        <f t="shared" si="46"/>
        <v>Fav</v>
      </c>
      <c r="Y69" s="81" t="str">
        <f t="shared" si="47"/>
        <v/>
      </c>
      <c r="Z69" s="82" t="str">
        <f t="shared" si="47"/>
        <v/>
      </c>
      <c r="AA69" s="82" t="str">
        <f t="shared" si="47"/>
        <v>Fav</v>
      </c>
      <c r="AB69" s="82" t="str">
        <f t="shared" si="47"/>
        <v/>
      </c>
      <c r="AC69" s="82" t="str">
        <f t="shared" si="47"/>
        <v/>
      </c>
      <c r="AD69" s="81" t="str">
        <f t="shared" ref="AD69:AH74" si="51">IF($C69=AD$3,IF($P69=$R69,"Push",IF($P69&gt;$R69,"Fav","Dog")),"")</f>
        <v/>
      </c>
      <c r="AE69" s="82" t="str">
        <f t="shared" si="51"/>
        <v/>
      </c>
      <c r="AF69" s="82" t="str">
        <f t="shared" si="51"/>
        <v>Fav</v>
      </c>
      <c r="AG69" s="82" t="str">
        <f t="shared" si="51"/>
        <v/>
      </c>
      <c r="AH69" s="83" t="str">
        <f t="shared" si="51"/>
        <v/>
      </c>
      <c r="AJ69" s="14">
        <v>7.5</v>
      </c>
      <c r="AK69" s="14">
        <v>72</v>
      </c>
    </row>
    <row r="70" spans="2:37" ht="16.5" customHeight="1" x14ac:dyDescent="0.3">
      <c r="B70" s="173"/>
      <c r="C70" s="136">
        <v>1</v>
      </c>
      <c r="D70" s="152" t="s">
        <v>47</v>
      </c>
      <c r="E70" s="156"/>
      <c r="F70" s="259" t="str">
        <f t="shared" si="40"/>
        <v>13 ½</v>
      </c>
      <c r="G70" s="262" t="str">
        <f t="shared" si="41"/>
        <v>62 ½</v>
      </c>
      <c r="H70" s="169"/>
      <c r="I70" s="148">
        <f t="shared" si="50"/>
        <v>16</v>
      </c>
      <c r="J70" s="152" t="s">
        <v>338</v>
      </c>
      <c r="K70" s="132"/>
      <c r="L70" s="125" t="s">
        <v>162</v>
      </c>
      <c r="M70" s="127">
        <v>0.68541666666666667</v>
      </c>
      <c r="N70" s="314" t="s">
        <v>333</v>
      </c>
      <c r="P70" s="90">
        <v>43</v>
      </c>
      <c r="Q70" s="91" t="s">
        <v>73</v>
      </c>
      <c r="R70" s="90">
        <v>25</v>
      </c>
      <c r="S70" s="234" t="str">
        <f t="shared" si="43"/>
        <v>Fav</v>
      </c>
      <c r="T70" s="234" t="str">
        <f t="shared" si="44"/>
        <v>Over</v>
      </c>
      <c r="U70" s="234" t="str">
        <f t="shared" si="45"/>
        <v>no</v>
      </c>
      <c r="V70" s="234" t="str">
        <f t="shared" si="48"/>
        <v/>
      </c>
      <c r="W70" s="234" t="str">
        <f t="shared" si="49"/>
        <v>no</v>
      </c>
      <c r="X70" s="235" t="str">
        <f t="shared" si="46"/>
        <v>Fav</v>
      </c>
      <c r="Y70" s="236" t="str">
        <f t="shared" si="47"/>
        <v/>
      </c>
      <c r="Z70" s="237" t="str">
        <f t="shared" si="47"/>
        <v/>
      </c>
      <c r="AA70" s="237" t="str">
        <f t="shared" si="47"/>
        <v/>
      </c>
      <c r="AB70" s="237" t="str">
        <f t="shared" si="47"/>
        <v/>
      </c>
      <c r="AC70" s="237" t="str">
        <f t="shared" si="47"/>
        <v>Fav</v>
      </c>
      <c r="AD70" s="236" t="str">
        <f t="shared" si="51"/>
        <v/>
      </c>
      <c r="AE70" s="237" t="str">
        <f t="shared" si="51"/>
        <v/>
      </c>
      <c r="AF70" s="237" t="str">
        <f t="shared" si="51"/>
        <v/>
      </c>
      <c r="AG70" s="237" t="str">
        <f t="shared" si="51"/>
        <v/>
      </c>
      <c r="AH70" s="238" t="str">
        <f t="shared" si="51"/>
        <v>Fav</v>
      </c>
      <c r="AJ70" s="14">
        <v>13.5</v>
      </c>
      <c r="AK70" s="14">
        <v>62.5</v>
      </c>
    </row>
    <row r="71" spans="2:37" ht="16.5" customHeight="1" x14ac:dyDescent="0.3">
      <c r="B71" s="174"/>
      <c r="C71" s="137">
        <v>2</v>
      </c>
      <c r="D71" s="153" t="s">
        <v>110</v>
      </c>
      <c r="E71" s="157"/>
      <c r="F71" s="260" t="str">
        <f t="shared" si="40"/>
        <v>7 ½</v>
      </c>
      <c r="G71" s="252" t="str">
        <f t="shared" si="41"/>
        <v>68 ½</v>
      </c>
      <c r="H71" s="170"/>
      <c r="I71" s="149">
        <f t="shared" si="50"/>
        <v>15</v>
      </c>
      <c r="J71" s="153" t="s">
        <v>327</v>
      </c>
      <c r="K71" s="133"/>
      <c r="L71" s="129" t="s">
        <v>42</v>
      </c>
      <c r="M71" s="130">
        <v>0.76388888888888884</v>
      </c>
      <c r="N71" s="312" t="s">
        <v>334</v>
      </c>
      <c r="P71" s="90">
        <v>34</v>
      </c>
      <c r="Q71" s="91" t="s">
        <v>73</v>
      </c>
      <c r="R71" s="90">
        <v>23</v>
      </c>
      <c r="S71" s="11" t="str">
        <f t="shared" si="43"/>
        <v>Fav</v>
      </c>
      <c r="T71" s="11" t="str">
        <f t="shared" si="44"/>
        <v>Under</v>
      </c>
      <c r="U71" s="11" t="str">
        <f t="shared" si="45"/>
        <v>no</v>
      </c>
      <c r="V71" s="11" t="str">
        <f t="shared" si="48"/>
        <v/>
      </c>
      <c r="W71" s="11" t="str">
        <f t="shared" si="49"/>
        <v>no</v>
      </c>
      <c r="X71" s="17" t="str">
        <f t="shared" si="46"/>
        <v>Fav</v>
      </c>
      <c r="Y71" s="81" t="str">
        <f t="shared" si="47"/>
        <v/>
      </c>
      <c r="Z71" s="82" t="str">
        <f t="shared" si="47"/>
        <v/>
      </c>
      <c r="AA71" s="82" t="str">
        <f t="shared" si="47"/>
        <v/>
      </c>
      <c r="AB71" s="82" t="str">
        <f t="shared" si="47"/>
        <v>Fav</v>
      </c>
      <c r="AC71" s="82" t="str">
        <f t="shared" si="47"/>
        <v/>
      </c>
      <c r="AD71" s="81" t="str">
        <f t="shared" si="51"/>
        <v/>
      </c>
      <c r="AE71" s="82" t="str">
        <f t="shared" si="51"/>
        <v/>
      </c>
      <c r="AF71" s="82" t="str">
        <f t="shared" si="51"/>
        <v/>
      </c>
      <c r="AG71" s="82" t="str">
        <f t="shared" si="51"/>
        <v>Fav</v>
      </c>
      <c r="AH71" s="83" t="str">
        <f t="shared" si="51"/>
        <v/>
      </c>
      <c r="AJ71" s="14">
        <v>7.5</v>
      </c>
      <c r="AK71" s="14">
        <v>68.5</v>
      </c>
    </row>
    <row r="72" spans="2:37" ht="16.5" customHeight="1" x14ac:dyDescent="0.3">
      <c r="B72" s="173"/>
      <c r="C72" s="136">
        <v>6</v>
      </c>
      <c r="D72" s="152" t="s">
        <v>13</v>
      </c>
      <c r="E72" s="156"/>
      <c r="F72" s="259" t="str">
        <f t="shared" si="40"/>
        <v>1 ½</v>
      </c>
      <c r="G72" s="262" t="str">
        <f t="shared" si="41"/>
        <v>66 ½</v>
      </c>
      <c r="H72" s="169"/>
      <c r="I72" s="148">
        <f t="shared" si="50"/>
        <v>11</v>
      </c>
      <c r="J72" s="152" t="s">
        <v>19</v>
      </c>
      <c r="K72" s="132"/>
      <c r="L72" s="125" t="s">
        <v>301</v>
      </c>
      <c r="M72" s="127">
        <v>0.77777777777777779</v>
      </c>
      <c r="N72" s="314" t="s">
        <v>331</v>
      </c>
      <c r="P72" s="90">
        <v>29</v>
      </c>
      <c r="Q72" s="91" t="s">
        <v>73</v>
      </c>
      <c r="R72" s="90">
        <v>41</v>
      </c>
      <c r="S72" s="234" t="str">
        <f t="shared" si="43"/>
        <v>Dog</v>
      </c>
      <c r="T72" s="234" t="str">
        <f t="shared" si="44"/>
        <v>Over</v>
      </c>
      <c r="U72" s="234" t="str">
        <f t="shared" si="45"/>
        <v>no</v>
      </c>
      <c r="V72" s="234" t="str">
        <f t="shared" si="48"/>
        <v>no</v>
      </c>
      <c r="W72" s="234" t="str">
        <f t="shared" si="49"/>
        <v>no</v>
      </c>
      <c r="X72" s="235" t="str">
        <f t="shared" si="46"/>
        <v/>
      </c>
      <c r="Y72" s="236" t="str">
        <f t="shared" si="47"/>
        <v/>
      </c>
      <c r="Z72" s="237" t="str">
        <f t="shared" si="47"/>
        <v/>
      </c>
      <c r="AA72" s="237" t="str">
        <f t="shared" si="47"/>
        <v/>
      </c>
      <c r="AB72" s="237" t="str">
        <f t="shared" si="47"/>
        <v/>
      </c>
      <c r="AC72" s="237" t="str">
        <f t="shared" si="47"/>
        <v/>
      </c>
      <c r="AD72" s="236" t="str">
        <f t="shared" si="51"/>
        <v/>
      </c>
      <c r="AE72" s="237" t="str">
        <f t="shared" si="51"/>
        <v/>
      </c>
      <c r="AF72" s="237" t="str">
        <f t="shared" si="51"/>
        <v/>
      </c>
      <c r="AG72" s="237" t="str">
        <f t="shared" si="51"/>
        <v/>
      </c>
      <c r="AH72" s="238" t="str">
        <f t="shared" si="51"/>
        <v/>
      </c>
      <c r="AJ72" s="14">
        <v>1.5</v>
      </c>
      <c r="AK72" s="14">
        <v>66.5</v>
      </c>
    </row>
    <row r="73" spans="2:37" ht="16.5" customHeight="1" x14ac:dyDescent="0.3">
      <c r="B73" s="174"/>
      <c r="C73" s="137">
        <v>6</v>
      </c>
      <c r="D73" s="153" t="s">
        <v>93</v>
      </c>
      <c r="E73" s="157"/>
      <c r="F73" s="260" t="str">
        <f t="shared" si="40"/>
        <v>1 ½</v>
      </c>
      <c r="G73" s="252">
        <f t="shared" si="41"/>
        <v>58</v>
      </c>
      <c r="H73" s="170"/>
      <c r="I73" s="149">
        <f t="shared" si="50"/>
        <v>11</v>
      </c>
      <c r="J73" s="153" t="s">
        <v>153</v>
      </c>
      <c r="K73" s="133"/>
      <c r="L73" s="129" t="s">
        <v>146</v>
      </c>
      <c r="M73" s="130">
        <v>0.78472222222222221</v>
      </c>
      <c r="N73" s="312" t="s">
        <v>335</v>
      </c>
      <c r="P73" s="90">
        <v>36</v>
      </c>
      <c r="Q73" s="91" t="s">
        <v>73</v>
      </c>
      <c r="R73" s="90">
        <v>44</v>
      </c>
      <c r="S73" s="11" t="str">
        <f t="shared" si="43"/>
        <v>Dog</v>
      </c>
      <c r="T73" s="11" t="str">
        <f t="shared" si="44"/>
        <v>Over</v>
      </c>
      <c r="U73" s="11" t="str">
        <f t="shared" si="45"/>
        <v>no</v>
      </c>
      <c r="V73" s="11" t="str">
        <f t="shared" si="48"/>
        <v>no</v>
      </c>
      <c r="W73" s="11" t="str">
        <f t="shared" si="49"/>
        <v>no</v>
      </c>
      <c r="X73" s="17" t="str">
        <f t="shared" si="46"/>
        <v/>
      </c>
      <c r="Y73" s="81" t="str">
        <f t="shared" si="47"/>
        <v/>
      </c>
      <c r="Z73" s="82" t="str">
        <f t="shared" si="47"/>
        <v/>
      </c>
      <c r="AA73" s="82" t="str">
        <f t="shared" si="47"/>
        <v/>
      </c>
      <c r="AB73" s="82" t="str">
        <f t="shared" si="47"/>
        <v/>
      </c>
      <c r="AC73" s="82" t="str">
        <f t="shared" si="47"/>
        <v/>
      </c>
      <c r="AD73" s="81" t="str">
        <f t="shared" si="51"/>
        <v/>
      </c>
      <c r="AE73" s="82" t="str">
        <f t="shared" si="51"/>
        <v/>
      </c>
      <c r="AF73" s="82" t="str">
        <f t="shared" si="51"/>
        <v/>
      </c>
      <c r="AG73" s="82" t="str">
        <f t="shared" si="51"/>
        <v/>
      </c>
      <c r="AH73" s="83" t="str">
        <f t="shared" si="51"/>
        <v/>
      </c>
      <c r="AJ73" s="14">
        <v>1.5</v>
      </c>
      <c r="AK73" s="14">
        <v>58</v>
      </c>
    </row>
    <row r="74" spans="2:37" ht="16.5" customHeight="1" thickBot="1" x14ac:dyDescent="0.35">
      <c r="B74" s="175"/>
      <c r="C74" s="138">
        <v>9</v>
      </c>
      <c r="D74" s="154" t="s">
        <v>20</v>
      </c>
      <c r="E74" s="158"/>
      <c r="F74" s="261" t="str">
        <f t="shared" si="40"/>
        <v>1 ½</v>
      </c>
      <c r="G74" s="263">
        <f t="shared" si="41"/>
        <v>63</v>
      </c>
      <c r="H74" s="171"/>
      <c r="I74" s="150">
        <f t="shared" si="50"/>
        <v>8</v>
      </c>
      <c r="J74" s="154" t="s">
        <v>330</v>
      </c>
      <c r="K74" s="134"/>
      <c r="L74" s="126" t="s">
        <v>162</v>
      </c>
      <c r="M74" s="128">
        <v>0.7895833333333333</v>
      </c>
      <c r="N74" s="315" t="s">
        <v>333</v>
      </c>
      <c r="P74" s="90">
        <v>40</v>
      </c>
      <c r="Q74" s="91" t="s">
        <v>73</v>
      </c>
      <c r="R74" s="90">
        <v>41</v>
      </c>
      <c r="S74" s="234" t="str">
        <f t="shared" si="43"/>
        <v>Dog</v>
      </c>
      <c r="T74" s="234" t="str">
        <f t="shared" si="44"/>
        <v>Over</v>
      </c>
      <c r="U74" s="234" t="str">
        <f t="shared" si="45"/>
        <v>no</v>
      </c>
      <c r="V74" s="234" t="str">
        <f t="shared" si="48"/>
        <v>no</v>
      </c>
      <c r="W74" s="234" t="str">
        <f t="shared" si="49"/>
        <v>no</v>
      </c>
      <c r="X74" s="239" t="str">
        <f t="shared" si="46"/>
        <v/>
      </c>
      <c r="Y74" s="240" t="str">
        <f t="shared" si="47"/>
        <v/>
      </c>
      <c r="Z74" s="241" t="str">
        <f t="shared" si="47"/>
        <v/>
      </c>
      <c r="AA74" s="241" t="str">
        <f t="shared" si="47"/>
        <v/>
      </c>
      <c r="AB74" s="241" t="str">
        <f t="shared" si="47"/>
        <v/>
      </c>
      <c r="AC74" s="241" t="str">
        <f t="shared" si="47"/>
        <v/>
      </c>
      <c r="AD74" s="240" t="str">
        <f t="shared" si="51"/>
        <v/>
      </c>
      <c r="AE74" s="241" t="str">
        <f t="shared" si="51"/>
        <v/>
      </c>
      <c r="AF74" s="241" t="str">
        <f t="shared" si="51"/>
        <v/>
      </c>
      <c r="AG74" s="241" t="str">
        <f t="shared" si="51"/>
        <v/>
      </c>
      <c r="AH74" s="242" t="str">
        <f t="shared" si="51"/>
        <v/>
      </c>
      <c r="AJ74" s="14">
        <v>1.5</v>
      </c>
      <c r="AK74" s="14">
        <v>63</v>
      </c>
    </row>
    <row r="75" spans="2:37" ht="16.5" customHeight="1" x14ac:dyDescent="0.3">
      <c r="C75" s="308"/>
      <c r="I75" s="308"/>
      <c r="P75" s="7"/>
      <c r="Q75" s="5"/>
      <c r="R75" s="15" t="s">
        <v>315</v>
      </c>
      <c r="S75" s="201" t="str">
        <f>COUNTIF(S59:S74,"Fav")&amp;"-"&amp;COUNTIF(S59:S74,"Dog")&amp;"-"&amp;COUNTIF(S59:S74,"Push")</f>
        <v>6-10-0</v>
      </c>
      <c r="T75" s="201" t="str">
        <f>COUNTIF(T59:T74,"Over")&amp;"-"&amp;COUNTIF(T59:T74,"Under")&amp;"-"&amp;COUNTIF(T59:T74,"Push")</f>
        <v>10-6-0</v>
      </c>
      <c r="U75" s="201" t="str">
        <f>COUNTIF(U59:U74,"yes")&amp;"-"&amp;COUNTIF(U59:U74,"no")</f>
        <v>2-14</v>
      </c>
      <c r="V75" s="201" t="str">
        <f>COUNTIF(V59:V74,"yes")&amp;"-"&amp;COUNTIF(V59:V74,"no")</f>
        <v>0-7</v>
      </c>
      <c r="W75" s="201" t="str">
        <f>COUNTIF(W59:W74,"yes")&amp;"-"&amp;COUNTIF(W59:W74,"no")</f>
        <v>1-15</v>
      </c>
      <c r="X75" s="201" t="str">
        <f t="shared" ref="X75:AH75" si="52">COUNTIF(X59:X74,"Fav")&amp;"-"&amp;COUNTIF(X59:X74,"Dog")&amp;"-"&amp;COUNTIF(X59:X74,"Push")</f>
        <v>5-4-0</v>
      </c>
      <c r="Y75" s="201" t="str">
        <f t="shared" si="52"/>
        <v>1-0-0</v>
      </c>
      <c r="Z75" s="201" t="str">
        <f t="shared" si="52"/>
        <v>0-1-0</v>
      </c>
      <c r="AA75" s="201" t="str">
        <f t="shared" si="52"/>
        <v>1-1-0</v>
      </c>
      <c r="AB75" s="201" t="str">
        <f t="shared" si="52"/>
        <v>2-2-0</v>
      </c>
      <c r="AC75" s="201" t="str">
        <f t="shared" si="52"/>
        <v>1-0-0</v>
      </c>
      <c r="AD75" s="201" t="str">
        <f t="shared" si="52"/>
        <v>1-0-0</v>
      </c>
      <c r="AE75" s="201" t="str">
        <f t="shared" si="52"/>
        <v>0-1-0</v>
      </c>
      <c r="AF75" s="201" t="str">
        <f t="shared" si="52"/>
        <v>1-1-0</v>
      </c>
      <c r="AG75" s="201" t="str">
        <f t="shared" si="52"/>
        <v>3-1-0</v>
      </c>
      <c r="AH75" s="201" t="str">
        <f t="shared" si="52"/>
        <v>1-0-0</v>
      </c>
    </row>
    <row r="76" spans="2:37" ht="16.5" customHeight="1" x14ac:dyDescent="0.3">
      <c r="C76" s="308"/>
      <c r="I76" s="308"/>
      <c r="P76" s="7"/>
      <c r="Q76" s="5"/>
      <c r="R76" s="15" t="s">
        <v>114</v>
      </c>
      <c r="S76" s="202" t="str">
        <f>COUNTIF(S42:S74,"Fav")&amp;"-"&amp;COUNTIF(S42:S74,"Dog")&amp;"-"&amp;COUNTIF(S42:S74,"Push")</f>
        <v>13-18-1</v>
      </c>
      <c r="T76" s="202" t="str">
        <f>COUNTIF(T42:T75,"Over")&amp;"-"&amp;COUNTIF(T42:T75,"Under")&amp;"-"&amp;COUNTIF(T42:T74,"Push")</f>
        <v>20-12-0</v>
      </c>
      <c r="U76" s="202" t="str">
        <f>COUNTIF(U42:U75,"yes")&amp;"-"&amp;COUNTIF(U42:U75,"no")</f>
        <v>6-26</v>
      </c>
      <c r="V76" s="201" t="str">
        <f>COUNTIF(V42:V75,"yes")&amp;"-"&amp;COUNTIF(V42:V75,"no")</f>
        <v>1-12</v>
      </c>
      <c r="W76" s="201" t="str">
        <f>COUNTIF(W42:W75,"yes")&amp;"-"&amp;COUNTIF(W42:W75,"no")</f>
        <v>2-30</v>
      </c>
      <c r="X76" s="202" t="str">
        <f t="shared" ref="X76:AH76" si="53">COUNTIF(X42:X75,"Fav")&amp;"-"&amp;COUNTIF(X42:X75,"Dog")&amp;"-"&amp;COUNTIF(X42:X75,"Push")</f>
        <v>11-9-0</v>
      </c>
      <c r="Y76" s="202" t="str">
        <f t="shared" si="53"/>
        <v>2-2-0</v>
      </c>
      <c r="Z76" s="202" t="str">
        <f t="shared" si="53"/>
        <v>2-2-0</v>
      </c>
      <c r="AA76" s="202" t="str">
        <f t="shared" si="53"/>
        <v>2-2-0</v>
      </c>
      <c r="AB76" s="202" t="str">
        <f t="shared" si="53"/>
        <v>2-2-0</v>
      </c>
      <c r="AC76" s="202" t="str">
        <f t="shared" si="53"/>
        <v>3-1-0</v>
      </c>
      <c r="AD76" s="202" t="str">
        <f t="shared" si="53"/>
        <v>3-1-0</v>
      </c>
      <c r="AE76" s="202" t="str">
        <f t="shared" si="53"/>
        <v>2-2-0</v>
      </c>
      <c r="AF76" s="202" t="str">
        <f t="shared" si="53"/>
        <v>3-1-0</v>
      </c>
      <c r="AG76" s="202" t="str">
        <f t="shared" si="53"/>
        <v>3-1-0</v>
      </c>
      <c r="AH76" s="202" t="str">
        <f t="shared" si="53"/>
        <v>4-0-0</v>
      </c>
    </row>
  </sheetData>
  <mergeCells count="19">
    <mergeCell ref="AJ2:AK2"/>
    <mergeCell ref="B2:N2"/>
    <mergeCell ref="B20:N20"/>
    <mergeCell ref="X2:AC2"/>
    <mergeCell ref="AD2:AH2"/>
    <mergeCell ref="P3:R3"/>
    <mergeCell ref="P2:T2"/>
    <mergeCell ref="U2:U3"/>
    <mergeCell ref="V2:V3"/>
    <mergeCell ref="W2:W3"/>
    <mergeCell ref="AD40:AH40"/>
    <mergeCell ref="P41:R41"/>
    <mergeCell ref="B58:N58"/>
    <mergeCell ref="B40:N40"/>
    <mergeCell ref="P40:T40"/>
    <mergeCell ref="U40:U41"/>
    <mergeCell ref="V40:V41"/>
    <mergeCell ref="W40:W41"/>
    <mergeCell ref="X40:AC40"/>
  </mergeCells>
  <printOptions horizontalCentered="1"/>
  <pageMargins left="0.2" right="0.2" top="0.2" bottom="0.2" header="0" footer="0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6"/>
  <sheetViews>
    <sheetView workbookViewId="0">
      <selection activeCell="AJ2" sqref="AJ2:AK3"/>
    </sheetView>
  </sheetViews>
  <sheetFormatPr defaultColWidth="8.85546875" defaultRowHeight="18" x14ac:dyDescent="0.25"/>
  <cols>
    <col min="1" max="1" width="2.7109375" customWidth="1"/>
    <col min="2" max="2" width="6.85546875" style="16" bestFit="1" customWidth="1"/>
    <col min="3" max="3" width="5" style="16" customWidth="1"/>
    <col min="4" max="4" width="24.7109375" style="33" customWidth="1"/>
    <col min="5" max="5" width="6.7109375" style="44" customWidth="1"/>
    <col min="6" max="6" width="9.28515625" style="30" customWidth="1"/>
    <col min="7" max="7" width="9.28515625" style="30" bestFit="1" customWidth="1"/>
    <col min="8" max="8" width="6.42578125" style="16" customWidth="1"/>
    <col min="9" max="9" width="5" style="16" customWidth="1"/>
    <col min="10" max="10" width="24.7109375" style="33" customWidth="1"/>
    <col min="11" max="11" width="7.42578125" style="54" customWidth="1"/>
    <col min="12" max="12" width="12.42578125" style="14" bestFit="1" customWidth="1"/>
    <col min="13" max="13" width="9" style="14" bestFit="1" customWidth="1"/>
    <col min="14" max="14" width="2.85546875" style="212" customWidth="1"/>
    <col min="15" max="15" width="2.5703125" style="212" customWidth="1"/>
    <col min="16" max="16" width="3.28515625" style="7" bestFit="1" customWidth="1"/>
    <col min="17" max="17" width="1.42578125" style="5" bestFit="1" customWidth="1"/>
    <col min="18" max="18" width="4" style="7" customWidth="1"/>
    <col min="19" max="20" width="7.140625" style="6" bestFit="1" customWidth="1"/>
    <col min="21" max="21" width="8.42578125" style="6" customWidth="1"/>
    <col min="22" max="22" width="10.42578125" style="6" customWidth="1"/>
    <col min="23" max="23" width="9.42578125" style="6" customWidth="1"/>
    <col min="24" max="24" width="6.140625" style="6" bestFit="1" customWidth="1"/>
    <col min="25" max="26" width="5.140625" style="9" bestFit="1" customWidth="1"/>
    <col min="27" max="28" width="5.140625" style="8" bestFit="1" customWidth="1"/>
    <col min="29" max="29" width="5.140625" style="6" bestFit="1" customWidth="1"/>
    <col min="30" max="34" width="5.140625" style="14" bestFit="1" customWidth="1"/>
    <col min="35" max="35" width="4.28515625" customWidth="1"/>
  </cols>
  <sheetData>
    <row r="1" spans="2:37" ht="10.5" customHeight="1" x14ac:dyDescent="0.25">
      <c r="B1" s="34"/>
      <c r="C1" s="34"/>
      <c r="D1" s="32"/>
      <c r="E1" s="43"/>
      <c r="F1" s="31"/>
      <c r="G1" s="31"/>
      <c r="H1" s="36"/>
      <c r="I1" s="36"/>
      <c r="J1" s="32"/>
      <c r="K1" s="50"/>
      <c r="L1" s="37"/>
      <c r="M1" s="40"/>
      <c r="P1" s="11"/>
      <c r="R1" s="11"/>
      <c r="S1" s="11"/>
      <c r="T1" s="11"/>
      <c r="U1" s="11"/>
      <c r="V1" s="11"/>
      <c r="W1" s="11"/>
      <c r="X1" s="11"/>
      <c r="Y1" s="68"/>
      <c r="Z1" s="68"/>
      <c r="AA1" s="11"/>
      <c r="AB1" s="11"/>
      <c r="AC1" s="11"/>
    </row>
    <row r="2" spans="2:37" ht="24" customHeight="1" x14ac:dyDescent="0.35">
      <c r="B2" s="413" t="s">
        <v>11</v>
      </c>
      <c r="C2" s="415"/>
      <c r="D2" s="455"/>
      <c r="E2" s="455"/>
      <c r="F2" s="455"/>
      <c r="G2" s="455"/>
      <c r="H2" s="455"/>
      <c r="I2" s="455"/>
      <c r="J2" s="455"/>
      <c r="K2" s="455"/>
      <c r="L2" s="455"/>
      <c r="M2" s="457"/>
      <c r="P2" s="449"/>
      <c r="Q2" s="450"/>
      <c r="R2" s="450"/>
      <c r="S2" s="450"/>
      <c r="T2" s="450"/>
      <c r="U2" s="447" t="s">
        <v>197</v>
      </c>
      <c r="V2" s="447" t="s">
        <v>249</v>
      </c>
      <c r="W2" s="447" t="s">
        <v>252</v>
      </c>
      <c r="X2" s="449" t="s">
        <v>198</v>
      </c>
      <c r="Y2" s="450"/>
      <c r="Z2" s="450"/>
      <c r="AA2" s="450"/>
      <c r="AB2" s="450"/>
      <c r="AC2" s="451"/>
      <c r="AD2" s="449" t="s">
        <v>200</v>
      </c>
      <c r="AE2" s="450"/>
      <c r="AF2" s="450"/>
      <c r="AG2" s="450"/>
      <c r="AH2" s="451"/>
      <c r="AJ2" s="452" t="s">
        <v>308</v>
      </c>
      <c r="AK2" s="452"/>
    </row>
    <row r="3" spans="2:37" ht="13.5" customHeight="1" thickBot="1" x14ac:dyDescent="0.25">
      <c r="B3" s="47" t="s">
        <v>297</v>
      </c>
      <c r="C3" s="47" t="s">
        <v>238</v>
      </c>
      <c r="D3" s="48" t="s">
        <v>236</v>
      </c>
      <c r="E3" s="48" t="s">
        <v>210</v>
      </c>
      <c r="F3" s="159" t="s">
        <v>233</v>
      </c>
      <c r="G3" s="159" t="s">
        <v>72</v>
      </c>
      <c r="H3" s="48" t="s">
        <v>297</v>
      </c>
      <c r="I3" s="48" t="s">
        <v>238</v>
      </c>
      <c r="J3" s="48" t="s">
        <v>237</v>
      </c>
      <c r="K3" s="51" t="s">
        <v>210</v>
      </c>
      <c r="L3" s="48" t="s">
        <v>234</v>
      </c>
      <c r="M3" s="49" t="s">
        <v>235</v>
      </c>
      <c r="P3" s="453" t="s">
        <v>199</v>
      </c>
      <c r="Q3" s="454"/>
      <c r="R3" s="454"/>
      <c r="S3" s="70" t="s">
        <v>71</v>
      </c>
      <c r="T3" s="70" t="s">
        <v>72</v>
      </c>
      <c r="U3" s="448"/>
      <c r="V3" s="448"/>
      <c r="W3" s="448"/>
      <c r="X3" s="71" t="s">
        <v>77</v>
      </c>
      <c r="Y3" s="97">
        <v>5</v>
      </c>
      <c r="Z3" s="98">
        <v>4</v>
      </c>
      <c r="AA3" s="98">
        <v>3</v>
      </c>
      <c r="AB3" s="98">
        <v>2</v>
      </c>
      <c r="AC3" s="99">
        <v>1</v>
      </c>
      <c r="AD3" s="100">
        <v>5</v>
      </c>
      <c r="AE3" s="98">
        <v>4</v>
      </c>
      <c r="AF3" s="98">
        <v>3</v>
      </c>
      <c r="AG3" s="98">
        <v>2</v>
      </c>
      <c r="AH3" s="99">
        <v>1</v>
      </c>
      <c r="AJ3" s="265" t="s">
        <v>233</v>
      </c>
      <c r="AK3" s="265" t="s">
        <v>72</v>
      </c>
    </row>
    <row r="4" spans="2:37" ht="16.5" customHeight="1" x14ac:dyDescent="0.3">
      <c r="B4" s="172">
        <v>718</v>
      </c>
      <c r="C4" s="143">
        <v>3</v>
      </c>
      <c r="D4" s="139" t="s">
        <v>13</v>
      </c>
      <c r="E4" s="155">
        <v>-1000</v>
      </c>
      <c r="F4" s="229" t="str">
        <f>IF(AJ4=INT(AJ4),AJ4,CONCATENATE(TRUNC(AJ4)," ½"))</f>
        <v>12 ½</v>
      </c>
      <c r="G4" s="251">
        <f>IF(AK4=INT(AK4),AK4,CONCATENATE(TRUNC(AK4)," ½"))</f>
        <v>141</v>
      </c>
      <c r="H4" s="168">
        <f t="shared" ref="H4:H19" si="0">IF(ISODD(B4),B4+1,B4-1)</f>
        <v>717</v>
      </c>
      <c r="I4" s="147">
        <f t="shared" ref="I4:I19" si="1">17-C4</f>
        <v>14</v>
      </c>
      <c r="J4" s="151" t="s">
        <v>285</v>
      </c>
      <c r="K4" s="131">
        <v>725</v>
      </c>
      <c r="L4" s="243" t="s">
        <v>4</v>
      </c>
      <c r="M4" s="253">
        <v>0.38541666666666669</v>
      </c>
      <c r="P4" s="90">
        <v>69</v>
      </c>
      <c r="Q4" s="91" t="s">
        <v>73</v>
      </c>
      <c r="R4" s="90">
        <v>65</v>
      </c>
      <c r="S4" s="11" t="str">
        <f>IF((P4-AJ4)&gt;R4,"Fav",IF(P4&lt;(R4+AJ4),"Dog","Push"))</f>
        <v>Dog</v>
      </c>
      <c r="T4" s="11" t="str">
        <f>IF((P4+R4)&gt;AK4,"Over",IF((P4+R4)&lt;AK4,"Under","Push"))</f>
        <v>Under</v>
      </c>
      <c r="U4" s="11" t="str">
        <f>IF(AND(P4&gt;R4,P4-R4&lt;=AJ4),"yes","no")</f>
        <v>yes</v>
      </c>
      <c r="V4" s="11" t="str">
        <f>IF(AJ4&lt;5,U4,"")</f>
        <v/>
      </c>
      <c r="W4" s="11" t="str">
        <f>IF(AND((P4-R4)&gt;=(AJ4-1),(P4-R4)&lt;=(AJ4+1)),"yes", "no")</f>
        <v>no</v>
      </c>
      <c r="X4" s="76" t="str">
        <f t="shared" ref="X4:X19" si="2">IF(C4&lt;6,S4,"")</f>
        <v>Dog</v>
      </c>
      <c r="Y4" s="77" t="str">
        <f t="shared" ref="Y4:AC13" si="3">IF($C4=Y$3,$S4,"")</f>
        <v/>
      </c>
      <c r="Z4" s="78" t="str">
        <f t="shared" si="3"/>
        <v/>
      </c>
      <c r="AA4" s="78" t="str">
        <f t="shared" si="3"/>
        <v>Dog</v>
      </c>
      <c r="AB4" s="78" t="str">
        <f t="shared" si="3"/>
        <v/>
      </c>
      <c r="AC4" s="79" t="str">
        <f t="shared" si="3"/>
        <v/>
      </c>
      <c r="AD4" s="77" t="str">
        <f t="shared" ref="AD4:AH13" si="4">IF($C4=AD$3,IF($P4&gt;$R4,"Fav","Dog"),"")</f>
        <v/>
      </c>
      <c r="AE4" s="78" t="str">
        <f t="shared" si="4"/>
        <v/>
      </c>
      <c r="AF4" s="78" t="str">
        <f t="shared" si="4"/>
        <v>Fav</v>
      </c>
      <c r="AG4" s="78" t="str">
        <f t="shared" si="4"/>
        <v/>
      </c>
      <c r="AH4" s="79" t="str">
        <f t="shared" si="4"/>
        <v/>
      </c>
      <c r="AJ4" s="257">
        <v>12.5</v>
      </c>
      <c r="AK4" s="257">
        <v>141</v>
      </c>
    </row>
    <row r="5" spans="2:37" ht="16.5" customHeight="1" x14ac:dyDescent="0.3">
      <c r="B5" s="173">
        <v>730</v>
      </c>
      <c r="C5" s="144">
        <v>3</v>
      </c>
      <c r="D5" s="140" t="s">
        <v>76</v>
      </c>
      <c r="E5" s="156">
        <v>-1250</v>
      </c>
      <c r="F5" s="259" t="str">
        <f>IF(AJ5=INT(AJ5),AJ5,CONCATENATE(TRUNC(AJ5)," ½"))</f>
        <v>13 ½</v>
      </c>
      <c r="G5" s="262" t="str">
        <f>IF(AK5=INT(AK5),AK5,CONCATENATE(TRUNC(AK5)," ½"))</f>
        <v>146 ½</v>
      </c>
      <c r="H5" s="169">
        <f t="shared" si="0"/>
        <v>729</v>
      </c>
      <c r="I5" s="148">
        <f t="shared" si="1"/>
        <v>14</v>
      </c>
      <c r="J5" s="152" t="s">
        <v>283</v>
      </c>
      <c r="K5" s="132">
        <v>850</v>
      </c>
      <c r="L5" s="245" t="s">
        <v>9</v>
      </c>
      <c r="M5" s="254">
        <v>0.3888888888888889</v>
      </c>
      <c r="P5" s="90">
        <v>59</v>
      </c>
      <c r="Q5" s="91" t="s">
        <v>73</v>
      </c>
      <c r="R5" s="90">
        <v>60</v>
      </c>
      <c r="S5" s="234" t="str">
        <f>IF((P5-AJ5)&gt;R5,"Fav",IF(P5&lt;(R5+AJ5),"Dog","Push"))</f>
        <v>Dog</v>
      </c>
      <c r="T5" s="234" t="str">
        <f>IF((P5+R5)&gt;AK5,"Over",IF((P5+R5)&lt;AK5,"Under","Push"))</f>
        <v>Under</v>
      </c>
      <c r="U5" s="234" t="str">
        <f>IF(AND(P5&gt;R5,P5-R5&lt;=AJ5),"yes","no")</f>
        <v>no</v>
      </c>
      <c r="V5" s="234" t="str">
        <f>IF(AJ5&lt;5,U5,"")</f>
        <v/>
      </c>
      <c r="W5" s="234" t="str">
        <f>IF(AND((P5-R5)&gt;=(AJ5-1),(P5-R5)&lt;=(AJ5+1)),"yes", "no")</f>
        <v>no</v>
      </c>
      <c r="X5" s="278" t="str">
        <f t="shared" si="2"/>
        <v>Dog</v>
      </c>
      <c r="Y5" s="236" t="str">
        <f t="shared" si="3"/>
        <v/>
      </c>
      <c r="Z5" s="237" t="str">
        <f t="shared" si="3"/>
        <v/>
      </c>
      <c r="AA5" s="237" t="str">
        <f t="shared" si="3"/>
        <v>Dog</v>
      </c>
      <c r="AB5" s="237" t="str">
        <f t="shared" si="3"/>
        <v/>
      </c>
      <c r="AC5" s="238" t="str">
        <f t="shared" si="3"/>
        <v/>
      </c>
      <c r="AD5" s="236" t="str">
        <f t="shared" si="4"/>
        <v/>
      </c>
      <c r="AE5" s="237" t="str">
        <f t="shared" si="4"/>
        <v/>
      </c>
      <c r="AF5" s="237" t="str">
        <f t="shared" si="4"/>
        <v>Dog</v>
      </c>
      <c r="AG5" s="237" t="str">
        <f t="shared" si="4"/>
        <v/>
      </c>
      <c r="AH5" s="238" t="str">
        <f t="shared" si="4"/>
        <v/>
      </c>
      <c r="AJ5" s="258">
        <v>13.5</v>
      </c>
      <c r="AK5" s="258">
        <v>146.5</v>
      </c>
    </row>
    <row r="6" spans="2:37" ht="16.5" customHeight="1" x14ac:dyDescent="0.3">
      <c r="B6" s="174">
        <v>714</v>
      </c>
      <c r="C6" s="145">
        <v>3</v>
      </c>
      <c r="D6" s="141" t="s">
        <v>89</v>
      </c>
      <c r="E6" s="157">
        <v>-425</v>
      </c>
      <c r="F6" s="260" t="str">
        <f t="shared" ref="F6:G19" si="5">IF(AJ6=INT(AJ6),AJ6,CONCATENATE(TRUNC(AJ6)," ½"))</f>
        <v>8 ½</v>
      </c>
      <c r="G6" s="252" t="str">
        <f t="shared" si="5"/>
        <v>130 ½</v>
      </c>
      <c r="H6" s="170">
        <f t="shared" si="0"/>
        <v>713</v>
      </c>
      <c r="I6" s="149">
        <f t="shared" si="1"/>
        <v>14</v>
      </c>
      <c r="J6" s="153" t="s">
        <v>287</v>
      </c>
      <c r="K6" s="133">
        <v>355</v>
      </c>
      <c r="L6" s="247" t="s">
        <v>160</v>
      </c>
      <c r="M6" s="255">
        <v>0.44444444444444442</v>
      </c>
      <c r="P6" s="90">
        <v>56</v>
      </c>
      <c r="Q6" s="91" t="s">
        <v>73</v>
      </c>
      <c r="R6" s="90">
        <v>57</v>
      </c>
      <c r="S6" s="11" t="str">
        <f t="shared" ref="S6:S19" si="6">IF((P6-AJ6)&gt;R6,"Fav",IF(P6&lt;(R6+AJ6),"Dog","Push"))</f>
        <v>Dog</v>
      </c>
      <c r="T6" s="11" t="str">
        <f t="shared" ref="T6:T19" si="7">IF((P6+R6)&gt;AK6,"Over",IF((P6+R6)&lt;AK6,"Under","Push"))</f>
        <v>Under</v>
      </c>
      <c r="U6" s="11" t="str">
        <f>IF(AND(P6&gt;R6,P6-R6&lt;=AJ6),"yes","no")</f>
        <v>no</v>
      </c>
      <c r="V6" s="11" t="str">
        <f t="shared" ref="V6:V19" si="8">IF(AJ6&lt;5,U6,"")</f>
        <v/>
      </c>
      <c r="W6" s="11" t="str">
        <f t="shared" ref="W6:W19" si="9">IF(AND((P6-R6)&gt;=(AJ6-1),(P6-R6)&lt;=(AJ6+1)),"yes", "no")</f>
        <v>no</v>
      </c>
      <c r="X6" s="80" t="str">
        <f t="shared" si="2"/>
        <v>Dog</v>
      </c>
      <c r="Y6" s="81" t="str">
        <f t="shared" si="3"/>
        <v/>
      </c>
      <c r="Z6" s="82" t="str">
        <f t="shared" si="3"/>
        <v/>
      </c>
      <c r="AA6" s="82" t="str">
        <f t="shared" si="3"/>
        <v>Dog</v>
      </c>
      <c r="AB6" s="82" t="str">
        <f t="shared" si="3"/>
        <v/>
      </c>
      <c r="AC6" s="83" t="str">
        <f t="shared" si="3"/>
        <v/>
      </c>
      <c r="AD6" s="81" t="str">
        <f t="shared" si="4"/>
        <v/>
      </c>
      <c r="AE6" s="82" t="str">
        <f t="shared" si="4"/>
        <v/>
      </c>
      <c r="AF6" s="82" t="str">
        <f t="shared" si="4"/>
        <v>Dog</v>
      </c>
      <c r="AG6" s="82" t="str">
        <f t="shared" si="4"/>
        <v/>
      </c>
      <c r="AH6" s="83" t="str">
        <f t="shared" si="4"/>
        <v/>
      </c>
      <c r="AJ6" s="257">
        <v>8.5</v>
      </c>
      <c r="AK6" s="257">
        <v>130.5</v>
      </c>
    </row>
    <row r="7" spans="2:37" ht="16.5" customHeight="1" x14ac:dyDescent="0.3">
      <c r="B7" s="173">
        <v>738</v>
      </c>
      <c r="C7" s="144">
        <v>2</v>
      </c>
      <c r="D7" s="140" t="s">
        <v>48</v>
      </c>
      <c r="E7" s="156">
        <v>-8000</v>
      </c>
      <c r="F7" s="259">
        <f t="shared" si="5"/>
        <v>23</v>
      </c>
      <c r="G7" s="262" t="str">
        <f t="shared" si="5"/>
        <v>134 ½</v>
      </c>
      <c r="H7" s="169">
        <f t="shared" si="0"/>
        <v>737</v>
      </c>
      <c r="I7" s="148">
        <f t="shared" si="1"/>
        <v>15</v>
      </c>
      <c r="J7" s="152" t="s">
        <v>289</v>
      </c>
      <c r="K7" s="132">
        <v>3375</v>
      </c>
      <c r="L7" s="245" t="s">
        <v>288</v>
      </c>
      <c r="M7" s="254">
        <v>0.46527777777777773</v>
      </c>
      <c r="P7" s="90">
        <v>93</v>
      </c>
      <c r="Q7" s="91" t="s">
        <v>73</v>
      </c>
      <c r="R7" s="90">
        <v>72</v>
      </c>
      <c r="S7" s="234" t="str">
        <f t="shared" si="6"/>
        <v>Dog</v>
      </c>
      <c r="T7" s="234" t="str">
        <f t="shared" si="7"/>
        <v>Over</v>
      </c>
      <c r="U7" s="234" t="str">
        <f t="shared" ref="U7:U19" si="10">IF(AND(P7&gt;R7,P7-R7&lt;=AJ7),"yes","no")</f>
        <v>yes</v>
      </c>
      <c r="V7" s="234" t="str">
        <f t="shared" si="8"/>
        <v/>
      </c>
      <c r="W7" s="234" t="str">
        <f t="shared" si="9"/>
        <v>no</v>
      </c>
      <c r="X7" s="278" t="str">
        <f t="shared" si="2"/>
        <v>Dog</v>
      </c>
      <c r="Y7" s="236" t="str">
        <f t="shared" si="3"/>
        <v/>
      </c>
      <c r="Z7" s="237" t="str">
        <f t="shared" si="3"/>
        <v/>
      </c>
      <c r="AA7" s="237" t="str">
        <f t="shared" si="3"/>
        <v/>
      </c>
      <c r="AB7" s="237" t="str">
        <f t="shared" si="3"/>
        <v>Dog</v>
      </c>
      <c r="AC7" s="238" t="str">
        <f t="shared" si="3"/>
        <v/>
      </c>
      <c r="AD7" s="236" t="str">
        <f t="shared" si="4"/>
        <v/>
      </c>
      <c r="AE7" s="237" t="str">
        <f t="shared" si="4"/>
        <v/>
      </c>
      <c r="AF7" s="237" t="str">
        <f t="shared" si="4"/>
        <v/>
      </c>
      <c r="AG7" s="237" t="str">
        <f t="shared" si="4"/>
        <v>Fav</v>
      </c>
      <c r="AH7" s="238" t="str">
        <f t="shared" si="4"/>
        <v/>
      </c>
      <c r="AJ7" s="258">
        <v>23</v>
      </c>
      <c r="AK7" s="258">
        <v>134.5</v>
      </c>
    </row>
    <row r="8" spans="2:37" ht="16.5" customHeight="1" x14ac:dyDescent="0.3">
      <c r="B8" s="174">
        <v>719</v>
      </c>
      <c r="C8" s="145">
        <v>11</v>
      </c>
      <c r="D8" s="141" t="s">
        <v>93</v>
      </c>
      <c r="E8" s="157">
        <v>-125</v>
      </c>
      <c r="F8" s="260" t="str">
        <f t="shared" si="5"/>
        <v>1 ½</v>
      </c>
      <c r="G8" s="252">
        <f t="shared" si="5"/>
        <v>122</v>
      </c>
      <c r="H8" s="170">
        <f t="shared" si="0"/>
        <v>720</v>
      </c>
      <c r="I8" s="149">
        <f t="shared" si="1"/>
        <v>6</v>
      </c>
      <c r="J8" s="153" t="s">
        <v>38</v>
      </c>
      <c r="K8" s="133">
        <v>105</v>
      </c>
      <c r="L8" s="247" t="s">
        <v>4</v>
      </c>
      <c r="M8" s="255">
        <v>0.48958333333333331</v>
      </c>
      <c r="P8" s="90">
        <v>48</v>
      </c>
      <c r="Q8" s="91" t="s">
        <v>73</v>
      </c>
      <c r="R8" s="90">
        <v>56</v>
      </c>
      <c r="S8" s="11" t="str">
        <f t="shared" si="6"/>
        <v>Dog</v>
      </c>
      <c r="T8" s="11" t="str">
        <f t="shared" si="7"/>
        <v>Under</v>
      </c>
      <c r="U8" s="11" t="str">
        <f t="shared" si="10"/>
        <v>no</v>
      </c>
      <c r="V8" s="11" t="str">
        <f t="shared" si="8"/>
        <v>no</v>
      </c>
      <c r="W8" s="11" t="str">
        <f t="shared" si="9"/>
        <v>no</v>
      </c>
      <c r="X8" s="80" t="str">
        <f t="shared" si="2"/>
        <v/>
      </c>
      <c r="Y8" s="81" t="str">
        <f t="shared" si="3"/>
        <v/>
      </c>
      <c r="Z8" s="82" t="str">
        <f t="shared" si="3"/>
        <v/>
      </c>
      <c r="AA8" s="82" t="str">
        <f t="shared" si="3"/>
        <v/>
      </c>
      <c r="AB8" s="82" t="str">
        <f t="shared" si="3"/>
        <v/>
      </c>
      <c r="AC8" s="83" t="str">
        <f t="shared" si="3"/>
        <v/>
      </c>
      <c r="AD8" s="81" t="str">
        <f t="shared" si="4"/>
        <v/>
      </c>
      <c r="AE8" s="82" t="str">
        <f t="shared" si="4"/>
        <v/>
      </c>
      <c r="AF8" s="82" t="str">
        <f t="shared" si="4"/>
        <v/>
      </c>
      <c r="AG8" s="82" t="str">
        <f t="shared" si="4"/>
        <v/>
      </c>
      <c r="AH8" s="83" t="str">
        <f t="shared" si="4"/>
        <v/>
      </c>
      <c r="AJ8" s="264">
        <v>1.5</v>
      </c>
      <c r="AK8" s="264">
        <v>122</v>
      </c>
    </row>
    <row r="9" spans="2:37" ht="16.5" customHeight="1" x14ac:dyDescent="0.3">
      <c r="B9" s="173">
        <v>732</v>
      </c>
      <c r="C9" s="144">
        <v>6</v>
      </c>
      <c r="D9" s="140" t="s">
        <v>284</v>
      </c>
      <c r="E9" s="156">
        <v>-170</v>
      </c>
      <c r="F9" s="259" t="str">
        <f t="shared" si="5"/>
        <v>3 ½</v>
      </c>
      <c r="G9" s="262">
        <f t="shared" si="5"/>
        <v>134</v>
      </c>
      <c r="H9" s="169">
        <f t="shared" si="0"/>
        <v>731</v>
      </c>
      <c r="I9" s="148">
        <f t="shared" si="1"/>
        <v>11</v>
      </c>
      <c r="J9" s="152" t="s">
        <v>68</v>
      </c>
      <c r="K9" s="132">
        <v>150</v>
      </c>
      <c r="L9" s="245" t="s">
        <v>9</v>
      </c>
      <c r="M9" s="254">
        <v>0.50694444444444442</v>
      </c>
      <c r="P9" s="90">
        <v>59</v>
      </c>
      <c r="Q9" s="91" t="s">
        <v>73</v>
      </c>
      <c r="R9" s="90">
        <v>60</v>
      </c>
      <c r="S9" s="234" t="str">
        <f t="shared" si="6"/>
        <v>Dog</v>
      </c>
      <c r="T9" s="234" t="str">
        <f t="shared" si="7"/>
        <v>Under</v>
      </c>
      <c r="U9" s="234" t="str">
        <f t="shared" si="10"/>
        <v>no</v>
      </c>
      <c r="V9" s="234" t="str">
        <f t="shared" si="8"/>
        <v>no</v>
      </c>
      <c r="W9" s="234" t="str">
        <f t="shared" si="9"/>
        <v>no</v>
      </c>
      <c r="X9" s="278" t="str">
        <f t="shared" si="2"/>
        <v/>
      </c>
      <c r="Y9" s="236" t="str">
        <f t="shared" si="3"/>
        <v/>
      </c>
      <c r="Z9" s="237" t="str">
        <f t="shared" si="3"/>
        <v/>
      </c>
      <c r="AA9" s="237" t="str">
        <f t="shared" si="3"/>
        <v/>
      </c>
      <c r="AB9" s="237" t="str">
        <f t="shared" si="3"/>
        <v/>
      </c>
      <c r="AC9" s="238" t="str">
        <f t="shared" si="3"/>
        <v/>
      </c>
      <c r="AD9" s="236" t="str">
        <f t="shared" si="4"/>
        <v/>
      </c>
      <c r="AE9" s="237" t="str">
        <f t="shared" si="4"/>
        <v/>
      </c>
      <c r="AF9" s="237" t="str">
        <f t="shared" si="4"/>
        <v/>
      </c>
      <c r="AG9" s="237" t="str">
        <f t="shared" si="4"/>
        <v/>
      </c>
      <c r="AH9" s="238" t="str">
        <f t="shared" si="4"/>
        <v/>
      </c>
      <c r="AJ9" s="258">
        <v>3.5</v>
      </c>
      <c r="AK9" s="258">
        <v>134</v>
      </c>
    </row>
    <row r="10" spans="2:37" ht="16.5" customHeight="1" x14ac:dyDescent="0.3">
      <c r="B10" s="174">
        <v>716</v>
      </c>
      <c r="C10" s="145">
        <v>6</v>
      </c>
      <c r="D10" s="141" t="s">
        <v>110</v>
      </c>
      <c r="E10" s="157">
        <v>-155</v>
      </c>
      <c r="F10" s="260">
        <f t="shared" si="5"/>
        <v>3</v>
      </c>
      <c r="G10" s="252">
        <f t="shared" si="5"/>
        <v>145</v>
      </c>
      <c r="H10" s="170">
        <f t="shared" si="0"/>
        <v>715</v>
      </c>
      <c r="I10" s="149">
        <f t="shared" si="1"/>
        <v>11</v>
      </c>
      <c r="J10" s="153" t="s">
        <v>53</v>
      </c>
      <c r="K10" s="133">
        <v>135</v>
      </c>
      <c r="L10" s="247" t="s">
        <v>160</v>
      </c>
      <c r="M10" s="255">
        <v>0.54861111111111105</v>
      </c>
      <c r="P10" s="90">
        <v>76</v>
      </c>
      <c r="Q10" s="91" t="s">
        <v>73</v>
      </c>
      <c r="R10" s="90">
        <v>57</v>
      </c>
      <c r="S10" s="11" t="str">
        <f t="shared" si="6"/>
        <v>Fav</v>
      </c>
      <c r="T10" s="11" t="str">
        <f t="shared" si="7"/>
        <v>Under</v>
      </c>
      <c r="U10" s="11" t="str">
        <f t="shared" si="10"/>
        <v>no</v>
      </c>
      <c r="V10" s="11" t="str">
        <f t="shared" si="8"/>
        <v>no</v>
      </c>
      <c r="W10" s="11" t="str">
        <f t="shared" si="9"/>
        <v>no</v>
      </c>
      <c r="X10" s="80" t="str">
        <f t="shared" si="2"/>
        <v/>
      </c>
      <c r="Y10" s="81" t="str">
        <f t="shared" si="3"/>
        <v/>
      </c>
      <c r="Z10" s="82" t="str">
        <f t="shared" si="3"/>
        <v/>
      </c>
      <c r="AA10" s="82" t="str">
        <f t="shared" si="3"/>
        <v/>
      </c>
      <c r="AB10" s="82" t="str">
        <f t="shared" si="3"/>
        <v/>
      </c>
      <c r="AC10" s="83" t="str">
        <f t="shared" si="3"/>
        <v/>
      </c>
      <c r="AD10" s="81" t="str">
        <f t="shared" si="4"/>
        <v/>
      </c>
      <c r="AE10" s="82" t="str">
        <f t="shared" si="4"/>
        <v/>
      </c>
      <c r="AF10" s="82" t="str">
        <f t="shared" si="4"/>
        <v/>
      </c>
      <c r="AG10" s="82" t="str">
        <f t="shared" si="4"/>
        <v/>
      </c>
      <c r="AH10" s="83" t="str">
        <f t="shared" si="4"/>
        <v/>
      </c>
      <c r="AJ10" s="264">
        <v>3</v>
      </c>
      <c r="AK10" s="264">
        <v>145</v>
      </c>
    </row>
    <row r="11" spans="2:37" ht="16.5" customHeight="1" x14ac:dyDescent="0.3">
      <c r="B11" s="173">
        <v>739</v>
      </c>
      <c r="C11" s="144">
        <v>10</v>
      </c>
      <c r="D11" s="140" t="s">
        <v>23</v>
      </c>
      <c r="E11" s="156">
        <v>-185</v>
      </c>
      <c r="F11" s="259" t="str">
        <f t="shared" si="5"/>
        <v>3 ½</v>
      </c>
      <c r="G11" s="262" t="str">
        <f t="shared" si="5"/>
        <v>136 ½</v>
      </c>
      <c r="H11" s="169">
        <f t="shared" si="0"/>
        <v>740</v>
      </c>
      <c r="I11" s="148">
        <f t="shared" si="1"/>
        <v>7</v>
      </c>
      <c r="J11" s="152" t="s">
        <v>30</v>
      </c>
      <c r="K11" s="132">
        <v>160</v>
      </c>
      <c r="L11" s="245" t="s">
        <v>288</v>
      </c>
      <c r="M11" s="254">
        <v>0.56944444444444442</v>
      </c>
      <c r="P11" s="90">
        <v>75</v>
      </c>
      <c r="Q11" s="91" t="s">
        <v>73</v>
      </c>
      <c r="R11" s="90">
        <v>72</v>
      </c>
      <c r="S11" s="234" t="str">
        <f t="shared" si="6"/>
        <v>Dog</v>
      </c>
      <c r="T11" s="234" t="str">
        <f t="shared" si="7"/>
        <v>Over</v>
      </c>
      <c r="U11" s="234" t="str">
        <f t="shared" si="10"/>
        <v>yes</v>
      </c>
      <c r="V11" s="234" t="str">
        <f t="shared" si="8"/>
        <v>yes</v>
      </c>
      <c r="W11" s="234" t="str">
        <f t="shared" si="9"/>
        <v>yes</v>
      </c>
      <c r="X11" s="278" t="str">
        <f t="shared" si="2"/>
        <v/>
      </c>
      <c r="Y11" s="236" t="str">
        <f t="shared" si="3"/>
        <v/>
      </c>
      <c r="Z11" s="237" t="str">
        <f t="shared" si="3"/>
        <v/>
      </c>
      <c r="AA11" s="237" t="str">
        <f t="shared" si="3"/>
        <v/>
      </c>
      <c r="AB11" s="237" t="str">
        <f t="shared" si="3"/>
        <v/>
      </c>
      <c r="AC11" s="238" t="str">
        <f t="shared" si="3"/>
        <v/>
      </c>
      <c r="AD11" s="236" t="str">
        <f t="shared" si="4"/>
        <v/>
      </c>
      <c r="AE11" s="237" t="str">
        <f t="shared" si="4"/>
        <v/>
      </c>
      <c r="AF11" s="237" t="str">
        <f t="shared" si="4"/>
        <v/>
      </c>
      <c r="AG11" s="237" t="str">
        <f t="shared" si="4"/>
        <v/>
      </c>
      <c r="AH11" s="238" t="str">
        <f t="shared" si="4"/>
        <v/>
      </c>
      <c r="AJ11" s="258">
        <v>3.5</v>
      </c>
      <c r="AK11" s="258">
        <v>136.5</v>
      </c>
    </row>
    <row r="12" spans="2:37" ht="16.5" customHeight="1" x14ac:dyDescent="0.3">
      <c r="B12" s="174">
        <v>722</v>
      </c>
      <c r="C12" s="145">
        <v>1</v>
      </c>
      <c r="D12" s="141" t="s">
        <v>63</v>
      </c>
      <c r="E12" s="157">
        <v>-8000</v>
      </c>
      <c r="F12" s="260" t="str">
        <f t="shared" si="5"/>
        <v>22 ½</v>
      </c>
      <c r="G12" s="252" t="str">
        <f t="shared" si="5"/>
        <v>147 ½</v>
      </c>
      <c r="H12" s="170">
        <f t="shared" si="0"/>
        <v>721</v>
      </c>
      <c r="I12" s="149">
        <f t="shared" si="1"/>
        <v>16</v>
      </c>
      <c r="J12" s="153" t="s">
        <v>286</v>
      </c>
      <c r="K12" s="133">
        <v>3375</v>
      </c>
      <c r="L12" s="247" t="s">
        <v>4</v>
      </c>
      <c r="M12" s="255">
        <v>0.65972222222222221</v>
      </c>
      <c r="P12" s="90">
        <v>93</v>
      </c>
      <c r="Q12" s="91" t="s">
        <v>73</v>
      </c>
      <c r="R12" s="90">
        <v>52</v>
      </c>
      <c r="S12" s="11" t="str">
        <f t="shared" si="6"/>
        <v>Fav</v>
      </c>
      <c r="T12" s="11" t="str">
        <f t="shared" si="7"/>
        <v>Under</v>
      </c>
      <c r="U12" s="11" t="str">
        <f t="shared" si="10"/>
        <v>no</v>
      </c>
      <c r="V12" s="11" t="str">
        <f t="shared" si="8"/>
        <v/>
      </c>
      <c r="W12" s="11" t="str">
        <f t="shared" si="9"/>
        <v>no</v>
      </c>
      <c r="X12" s="80" t="str">
        <f t="shared" si="2"/>
        <v>Fav</v>
      </c>
      <c r="Y12" s="81" t="str">
        <f t="shared" si="3"/>
        <v/>
      </c>
      <c r="Z12" s="82" t="str">
        <f t="shared" si="3"/>
        <v/>
      </c>
      <c r="AA12" s="82" t="str">
        <f t="shared" si="3"/>
        <v/>
      </c>
      <c r="AB12" s="82" t="str">
        <f t="shared" si="3"/>
        <v/>
      </c>
      <c r="AC12" s="83" t="str">
        <f t="shared" si="3"/>
        <v>Fav</v>
      </c>
      <c r="AD12" s="81" t="str">
        <f t="shared" si="4"/>
        <v/>
      </c>
      <c r="AE12" s="82" t="str">
        <f t="shared" si="4"/>
        <v/>
      </c>
      <c r="AF12" s="82" t="str">
        <f t="shared" si="4"/>
        <v/>
      </c>
      <c r="AG12" s="82" t="str">
        <f t="shared" si="4"/>
        <v/>
      </c>
      <c r="AH12" s="83" t="str">
        <f t="shared" si="4"/>
        <v>Fav</v>
      </c>
      <c r="AJ12" s="264">
        <v>22.5</v>
      </c>
      <c r="AK12" s="264">
        <v>147.5</v>
      </c>
    </row>
    <row r="13" spans="2:37" ht="16.5" customHeight="1" x14ac:dyDescent="0.3">
      <c r="B13" s="173">
        <v>727</v>
      </c>
      <c r="C13" s="144">
        <v>9</v>
      </c>
      <c r="D13" s="140" t="s">
        <v>108</v>
      </c>
      <c r="E13" s="156">
        <v>-130</v>
      </c>
      <c r="F13" s="259">
        <f t="shared" si="5"/>
        <v>2</v>
      </c>
      <c r="G13" s="262">
        <f t="shared" si="5"/>
        <v>120</v>
      </c>
      <c r="H13" s="169">
        <f t="shared" si="0"/>
        <v>728</v>
      </c>
      <c r="I13" s="148">
        <f t="shared" si="1"/>
        <v>8</v>
      </c>
      <c r="J13" s="152" t="s">
        <v>20</v>
      </c>
      <c r="K13" s="132">
        <v>110</v>
      </c>
      <c r="L13" s="245" t="s">
        <v>9</v>
      </c>
      <c r="M13" s="254">
        <v>0.67361111111111116</v>
      </c>
      <c r="P13" s="90">
        <v>65</v>
      </c>
      <c r="Q13" s="91" t="s">
        <v>73</v>
      </c>
      <c r="R13" s="90">
        <v>66</v>
      </c>
      <c r="S13" s="234" t="str">
        <f t="shared" si="6"/>
        <v>Dog</v>
      </c>
      <c r="T13" s="234" t="str">
        <f t="shared" si="7"/>
        <v>Over</v>
      </c>
      <c r="U13" s="234" t="str">
        <f t="shared" si="10"/>
        <v>no</v>
      </c>
      <c r="V13" s="234" t="str">
        <f t="shared" si="8"/>
        <v>no</v>
      </c>
      <c r="W13" s="234" t="str">
        <f t="shared" si="9"/>
        <v>no</v>
      </c>
      <c r="X13" s="278" t="str">
        <f t="shared" si="2"/>
        <v/>
      </c>
      <c r="Y13" s="236" t="str">
        <f t="shared" si="3"/>
        <v/>
      </c>
      <c r="Z13" s="237" t="str">
        <f t="shared" si="3"/>
        <v/>
      </c>
      <c r="AA13" s="237" t="str">
        <f t="shared" si="3"/>
        <v/>
      </c>
      <c r="AB13" s="237" t="str">
        <f t="shared" si="3"/>
        <v/>
      </c>
      <c r="AC13" s="238" t="str">
        <f t="shared" si="3"/>
        <v/>
      </c>
      <c r="AD13" s="236" t="str">
        <f t="shared" si="4"/>
        <v/>
      </c>
      <c r="AE13" s="237" t="str">
        <f t="shared" si="4"/>
        <v/>
      </c>
      <c r="AF13" s="237" t="str">
        <f t="shared" si="4"/>
        <v/>
      </c>
      <c r="AG13" s="237" t="str">
        <f t="shared" si="4"/>
        <v/>
      </c>
      <c r="AH13" s="238" t="str">
        <f t="shared" si="4"/>
        <v/>
      </c>
      <c r="AJ13" s="258">
        <v>2</v>
      </c>
      <c r="AK13" s="258">
        <v>120</v>
      </c>
    </row>
    <row r="14" spans="2:37" ht="16.5" customHeight="1" x14ac:dyDescent="0.3">
      <c r="B14" s="174">
        <v>712</v>
      </c>
      <c r="C14" s="145">
        <v>4</v>
      </c>
      <c r="D14" s="141" t="s">
        <v>22</v>
      </c>
      <c r="E14" s="157">
        <v>-650</v>
      </c>
      <c r="F14" s="260" t="str">
        <f t="shared" si="5"/>
        <v>10 ½</v>
      </c>
      <c r="G14" s="252">
        <f t="shared" si="5"/>
        <v>133</v>
      </c>
      <c r="H14" s="170">
        <f t="shared" si="0"/>
        <v>711</v>
      </c>
      <c r="I14" s="149">
        <f t="shared" si="1"/>
        <v>13</v>
      </c>
      <c r="J14" s="153" t="s">
        <v>28</v>
      </c>
      <c r="K14" s="133">
        <v>500</v>
      </c>
      <c r="L14" s="247" t="s">
        <v>160</v>
      </c>
      <c r="M14" s="255">
        <v>0.68055555555555547</v>
      </c>
      <c r="P14" s="90">
        <v>67</v>
      </c>
      <c r="Q14" s="91" t="s">
        <v>73</v>
      </c>
      <c r="R14" s="90">
        <v>65</v>
      </c>
      <c r="S14" s="11" t="str">
        <f t="shared" si="6"/>
        <v>Dog</v>
      </c>
      <c r="T14" s="11" t="str">
        <f t="shared" si="7"/>
        <v>Under</v>
      </c>
      <c r="U14" s="11" t="str">
        <f t="shared" si="10"/>
        <v>yes</v>
      </c>
      <c r="V14" s="11" t="str">
        <f t="shared" si="8"/>
        <v/>
      </c>
      <c r="W14" s="11" t="str">
        <f t="shared" si="9"/>
        <v>no</v>
      </c>
      <c r="X14" s="80" t="str">
        <f t="shared" si="2"/>
        <v>Dog</v>
      </c>
      <c r="Y14" s="81" t="str">
        <f t="shared" ref="Y14:AC19" si="11">IF($C14=Y$3,$S14,"")</f>
        <v/>
      </c>
      <c r="Z14" s="82" t="str">
        <f t="shared" si="11"/>
        <v>Dog</v>
      </c>
      <c r="AA14" s="82" t="str">
        <f t="shared" si="11"/>
        <v/>
      </c>
      <c r="AB14" s="82" t="str">
        <f t="shared" si="11"/>
        <v/>
      </c>
      <c r="AC14" s="83" t="str">
        <f t="shared" si="11"/>
        <v/>
      </c>
      <c r="AD14" s="81" t="str">
        <f t="shared" ref="AD14:AH19" si="12">IF($C14=AD$3,IF($P14&gt;$R14,"Fav","Dog"),"")</f>
        <v/>
      </c>
      <c r="AE14" s="82" t="str">
        <f t="shared" si="12"/>
        <v>Fav</v>
      </c>
      <c r="AF14" s="82" t="str">
        <f t="shared" si="12"/>
        <v/>
      </c>
      <c r="AG14" s="82" t="str">
        <f t="shared" si="12"/>
        <v/>
      </c>
      <c r="AH14" s="83" t="str">
        <f t="shared" si="12"/>
        <v/>
      </c>
      <c r="AJ14" s="264">
        <v>10.5</v>
      </c>
      <c r="AK14" s="264">
        <v>133</v>
      </c>
    </row>
    <row r="15" spans="2:37" ht="16.5" customHeight="1" x14ac:dyDescent="0.3">
      <c r="B15" s="173">
        <v>734</v>
      </c>
      <c r="C15" s="144">
        <v>5</v>
      </c>
      <c r="D15" s="140" t="s">
        <v>185</v>
      </c>
      <c r="E15" s="156">
        <v>-290</v>
      </c>
      <c r="F15" s="259" t="str">
        <f t="shared" si="5"/>
        <v>6 ½</v>
      </c>
      <c r="G15" s="262" t="str">
        <f t="shared" si="5"/>
        <v>131 ½</v>
      </c>
      <c r="H15" s="169">
        <f t="shared" si="0"/>
        <v>733</v>
      </c>
      <c r="I15" s="148">
        <f t="shared" si="1"/>
        <v>12</v>
      </c>
      <c r="J15" s="152" t="s">
        <v>176</v>
      </c>
      <c r="K15" s="132">
        <v>245</v>
      </c>
      <c r="L15" s="245" t="s">
        <v>288</v>
      </c>
      <c r="M15" s="254">
        <v>0.68541666666666667</v>
      </c>
      <c r="P15" s="90">
        <v>57</v>
      </c>
      <c r="Q15" s="91" t="s">
        <v>73</v>
      </c>
      <c r="R15" s="90">
        <v>50</v>
      </c>
      <c r="S15" s="234" t="str">
        <f t="shared" si="6"/>
        <v>Fav</v>
      </c>
      <c r="T15" s="234" t="str">
        <f t="shared" si="7"/>
        <v>Under</v>
      </c>
      <c r="U15" s="234" t="str">
        <f t="shared" si="10"/>
        <v>no</v>
      </c>
      <c r="V15" s="234" t="str">
        <f t="shared" si="8"/>
        <v/>
      </c>
      <c r="W15" s="234" t="str">
        <f t="shared" si="9"/>
        <v>yes</v>
      </c>
      <c r="X15" s="278" t="str">
        <f t="shared" si="2"/>
        <v>Fav</v>
      </c>
      <c r="Y15" s="236" t="str">
        <f t="shared" si="11"/>
        <v>Fav</v>
      </c>
      <c r="Z15" s="237" t="str">
        <f t="shared" si="11"/>
        <v/>
      </c>
      <c r="AA15" s="237" t="str">
        <f t="shared" si="11"/>
        <v/>
      </c>
      <c r="AB15" s="237" t="str">
        <f t="shared" si="11"/>
        <v/>
      </c>
      <c r="AC15" s="238" t="str">
        <f t="shared" si="11"/>
        <v/>
      </c>
      <c r="AD15" s="236" t="str">
        <f t="shared" si="12"/>
        <v>Fav</v>
      </c>
      <c r="AE15" s="237" t="str">
        <f t="shared" si="12"/>
        <v/>
      </c>
      <c r="AF15" s="237" t="str">
        <f t="shared" si="12"/>
        <v/>
      </c>
      <c r="AG15" s="237" t="str">
        <f t="shared" si="12"/>
        <v/>
      </c>
      <c r="AH15" s="238" t="str">
        <f t="shared" si="12"/>
        <v/>
      </c>
      <c r="AJ15" s="258">
        <v>6.5</v>
      </c>
      <c r="AK15" s="258">
        <v>131.5</v>
      </c>
    </row>
    <row r="16" spans="2:37" ht="16.5" customHeight="1" x14ac:dyDescent="0.3">
      <c r="B16" s="174">
        <v>724</v>
      </c>
      <c r="C16" s="145">
        <v>8</v>
      </c>
      <c r="D16" s="141" t="s">
        <v>95</v>
      </c>
      <c r="E16" s="157">
        <v>-135</v>
      </c>
      <c r="F16" s="260">
        <f>IF(AJ16=INT(AJ16),AJ16,CONCATENATE(TRUNC(AJ16)," ½"))</f>
        <v>2</v>
      </c>
      <c r="G16" s="252" t="str">
        <f t="shared" si="5"/>
        <v>138 ½</v>
      </c>
      <c r="H16" s="170">
        <f t="shared" si="0"/>
        <v>723</v>
      </c>
      <c r="I16" s="149">
        <f t="shared" si="1"/>
        <v>9</v>
      </c>
      <c r="J16" s="153" t="s">
        <v>168</v>
      </c>
      <c r="K16" s="133">
        <v>115</v>
      </c>
      <c r="L16" s="247" t="s">
        <v>4</v>
      </c>
      <c r="M16" s="255">
        <v>0.76388888888888884</v>
      </c>
      <c r="P16" s="90">
        <v>66</v>
      </c>
      <c r="Q16" s="91" t="s">
        <v>73</v>
      </c>
      <c r="R16" s="90">
        <v>65</v>
      </c>
      <c r="S16" s="11" t="str">
        <f t="shared" si="6"/>
        <v>Dog</v>
      </c>
      <c r="T16" s="11" t="str">
        <f t="shared" si="7"/>
        <v>Under</v>
      </c>
      <c r="U16" s="11" t="str">
        <f t="shared" si="10"/>
        <v>yes</v>
      </c>
      <c r="V16" s="11" t="str">
        <f t="shared" si="8"/>
        <v>yes</v>
      </c>
      <c r="W16" s="11" t="str">
        <f t="shared" si="9"/>
        <v>yes</v>
      </c>
      <c r="X16" s="80" t="str">
        <f t="shared" si="2"/>
        <v/>
      </c>
      <c r="Y16" s="81" t="str">
        <f t="shared" si="11"/>
        <v/>
      </c>
      <c r="Z16" s="82" t="str">
        <f t="shared" si="11"/>
        <v/>
      </c>
      <c r="AA16" s="82" t="str">
        <f t="shared" si="11"/>
        <v/>
      </c>
      <c r="AB16" s="82" t="str">
        <f t="shared" si="11"/>
        <v/>
      </c>
      <c r="AC16" s="83" t="str">
        <f t="shared" si="11"/>
        <v/>
      </c>
      <c r="AD16" s="81" t="str">
        <f t="shared" si="12"/>
        <v/>
      </c>
      <c r="AE16" s="82" t="str">
        <f t="shared" si="12"/>
        <v/>
      </c>
      <c r="AF16" s="82" t="str">
        <f t="shared" si="12"/>
        <v/>
      </c>
      <c r="AG16" s="82" t="str">
        <f t="shared" si="12"/>
        <v/>
      </c>
      <c r="AH16" s="83" t="str">
        <f t="shared" si="12"/>
        <v/>
      </c>
      <c r="AJ16" s="264">
        <v>2</v>
      </c>
      <c r="AK16" s="264">
        <v>138.5</v>
      </c>
    </row>
    <row r="17" spans="2:37" ht="16.5" customHeight="1" x14ac:dyDescent="0.3">
      <c r="B17" s="173">
        <v>726</v>
      </c>
      <c r="C17" s="144">
        <v>1</v>
      </c>
      <c r="D17" s="140" t="s">
        <v>86</v>
      </c>
      <c r="E17" s="156">
        <v>-90000</v>
      </c>
      <c r="F17" s="259" t="str">
        <f t="shared" si="5"/>
        <v>32 ½</v>
      </c>
      <c r="G17" s="262" t="str">
        <f t="shared" si="5"/>
        <v>134 ½</v>
      </c>
      <c r="H17" s="169">
        <f t="shared" si="0"/>
        <v>725</v>
      </c>
      <c r="I17" s="148">
        <f t="shared" si="1"/>
        <v>16</v>
      </c>
      <c r="J17" s="152" t="s">
        <v>137</v>
      </c>
      <c r="K17" s="132">
        <v>30000</v>
      </c>
      <c r="L17" s="245" t="s">
        <v>9</v>
      </c>
      <c r="M17" s="254">
        <v>0.77777777777777779</v>
      </c>
      <c r="P17" s="90">
        <v>79</v>
      </c>
      <c r="Q17" s="91" t="s">
        <v>73</v>
      </c>
      <c r="R17" s="90">
        <v>56</v>
      </c>
      <c r="S17" s="234" t="str">
        <f t="shared" si="6"/>
        <v>Dog</v>
      </c>
      <c r="T17" s="234" t="str">
        <f t="shared" si="7"/>
        <v>Over</v>
      </c>
      <c r="U17" s="234" t="str">
        <f t="shared" si="10"/>
        <v>yes</v>
      </c>
      <c r="V17" s="234" t="str">
        <f t="shared" si="8"/>
        <v/>
      </c>
      <c r="W17" s="234" t="str">
        <f t="shared" si="9"/>
        <v>no</v>
      </c>
      <c r="X17" s="278" t="str">
        <f t="shared" si="2"/>
        <v>Dog</v>
      </c>
      <c r="Y17" s="236" t="str">
        <f t="shared" si="11"/>
        <v/>
      </c>
      <c r="Z17" s="237" t="str">
        <f t="shared" si="11"/>
        <v/>
      </c>
      <c r="AA17" s="237" t="str">
        <f t="shared" si="11"/>
        <v/>
      </c>
      <c r="AB17" s="237" t="str">
        <f t="shared" si="11"/>
        <v/>
      </c>
      <c r="AC17" s="238" t="str">
        <f t="shared" si="11"/>
        <v>Dog</v>
      </c>
      <c r="AD17" s="236" t="str">
        <f t="shared" si="12"/>
        <v/>
      </c>
      <c r="AE17" s="237" t="str">
        <f t="shared" si="12"/>
        <v/>
      </c>
      <c r="AF17" s="237" t="str">
        <f t="shared" si="12"/>
        <v/>
      </c>
      <c r="AG17" s="237" t="str">
        <f t="shared" si="12"/>
        <v/>
      </c>
      <c r="AH17" s="238" t="str">
        <f t="shared" si="12"/>
        <v>Fav</v>
      </c>
      <c r="AJ17" s="258">
        <v>32.5</v>
      </c>
      <c r="AK17" s="258">
        <v>134.5</v>
      </c>
    </row>
    <row r="18" spans="2:37" ht="16.5" customHeight="1" x14ac:dyDescent="0.3">
      <c r="B18" s="174">
        <v>710</v>
      </c>
      <c r="C18" s="145">
        <v>5</v>
      </c>
      <c r="D18" s="141" t="s">
        <v>265</v>
      </c>
      <c r="E18" s="157">
        <v>-340</v>
      </c>
      <c r="F18" s="260">
        <f>IF(AJ18=INT(AJ18),AJ18,CONCATENATE(TRUNC(AJ18)," ½"))</f>
        <v>7</v>
      </c>
      <c r="G18" s="252" t="str">
        <f t="shared" si="5"/>
        <v>137 ½</v>
      </c>
      <c r="H18" s="170">
        <f t="shared" si="0"/>
        <v>709</v>
      </c>
      <c r="I18" s="149">
        <f t="shared" si="1"/>
        <v>12</v>
      </c>
      <c r="J18" s="153" t="s">
        <v>126</v>
      </c>
      <c r="K18" s="133">
        <v>285</v>
      </c>
      <c r="L18" s="247" t="s">
        <v>160</v>
      </c>
      <c r="M18" s="255">
        <v>0.78472222222222221</v>
      </c>
      <c r="P18" s="90">
        <v>56</v>
      </c>
      <c r="Q18" s="91" t="s">
        <v>73</v>
      </c>
      <c r="R18" s="90">
        <v>53</v>
      </c>
      <c r="S18" s="11" t="str">
        <f t="shared" si="6"/>
        <v>Dog</v>
      </c>
      <c r="T18" s="11" t="str">
        <f t="shared" si="7"/>
        <v>Under</v>
      </c>
      <c r="U18" s="11" t="str">
        <f t="shared" si="10"/>
        <v>yes</v>
      </c>
      <c r="V18" s="11" t="str">
        <f t="shared" si="8"/>
        <v/>
      </c>
      <c r="W18" s="11" t="str">
        <f t="shared" si="9"/>
        <v>no</v>
      </c>
      <c r="X18" s="80" t="str">
        <f t="shared" si="2"/>
        <v>Dog</v>
      </c>
      <c r="Y18" s="81" t="str">
        <f t="shared" si="11"/>
        <v>Dog</v>
      </c>
      <c r="Z18" s="82" t="str">
        <f t="shared" si="11"/>
        <v/>
      </c>
      <c r="AA18" s="82" t="str">
        <f t="shared" si="11"/>
        <v/>
      </c>
      <c r="AB18" s="82" t="str">
        <f t="shared" si="11"/>
        <v/>
      </c>
      <c r="AC18" s="83" t="str">
        <f t="shared" si="11"/>
        <v/>
      </c>
      <c r="AD18" s="81" t="str">
        <f t="shared" si="12"/>
        <v>Fav</v>
      </c>
      <c r="AE18" s="82" t="str">
        <f t="shared" si="12"/>
        <v/>
      </c>
      <c r="AF18" s="82" t="str">
        <f t="shared" si="12"/>
        <v/>
      </c>
      <c r="AG18" s="82" t="str">
        <f t="shared" si="12"/>
        <v/>
      </c>
      <c r="AH18" s="83" t="str">
        <f t="shared" si="12"/>
        <v/>
      </c>
      <c r="AJ18" s="264">
        <v>7</v>
      </c>
      <c r="AK18" s="264">
        <v>137.5</v>
      </c>
    </row>
    <row r="19" spans="2:37" ht="16.5" customHeight="1" thickBot="1" x14ac:dyDescent="0.35">
      <c r="B19" s="175">
        <v>736</v>
      </c>
      <c r="C19" s="146">
        <v>4</v>
      </c>
      <c r="D19" s="142" t="s">
        <v>16</v>
      </c>
      <c r="E19" s="158">
        <v>-350</v>
      </c>
      <c r="F19" s="261" t="str">
        <f t="shared" si="5"/>
        <v>7 ½</v>
      </c>
      <c r="G19" s="263" t="str">
        <f t="shared" si="5"/>
        <v>147 ½</v>
      </c>
      <c r="H19" s="171">
        <f t="shared" si="0"/>
        <v>735</v>
      </c>
      <c r="I19" s="150">
        <f t="shared" si="1"/>
        <v>13</v>
      </c>
      <c r="J19" s="154" t="s">
        <v>290</v>
      </c>
      <c r="K19" s="134">
        <v>290</v>
      </c>
      <c r="L19" s="249" t="s">
        <v>288</v>
      </c>
      <c r="M19" s="256">
        <v>0.7895833333333333</v>
      </c>
      <c r="P19" s="90">
        <v>84</v>
      </c>
      <c r="Q19" s="91" t="s">
        <v>73</v>
      </c>
      <c r="R19" s="90">
        <v>74</v>
      </c>
      <c r="S19" s="234" t="str">
        <f t="shared" si="6"/>
        <v>Fav</v>
      </c>
      <c r="T19" s="234" t="str">
        <f t="shared" si="7"/>
        <v>Over</v>
      </c>
      <c r="U19" s="234" t="str">
        <f t="shared" si="10"/>
        <v>no</v>
      </c>
      <c r="V19" s="234" t="str">
        <f t="shared" si="8"/>
        <v/>
      </c>
      <c r="W19" s="234" t="str">
        <f t="shared" si="9"/>
        <v>no</v>
      </c>
      <c r="X19" s="279" t="str">
        <f t="shared" si="2"/>
        <v>Fav</v>
      </c>
      <c r="Y19" s="240" t="str">
        <f t="shared" si="11"/>
        <v/>
      </c>
      <c r="Z19" s="241" t="str">
        <f t="shared" si="11"/>
        <v>Fav</v>
      </c>
      <c r="AA19" s="241" t="str">
        <f t="shared" si="11"/>
        <v/>
      </c>
      <c r="AB19" s="241" t="str">
        <f t="shared" si="11"/>
        <v/>
      </c>
      <c r="AC19" s="242" t="str">
        <f t="shared" si="11"/>
        <v/>
      </c>
      <c r="AD19" s="240" t="str">
        <f t="shared" si="12"/>
        <v/>
      </c>
      <c r="AE19" s="241" t="str">
        <f t="shared" si="12"/>
        <v>Fav</v>
      </c>
      <c r="AF19" s="241" t="str">
        <f t="shared" si="12"/>
        <v/>
      </c>
      <c r="AG19" s="241" t="str">
        <f t="shared" si="12"/>
        <v/>
      </c>
      <c r="AH19" s="242" t="str">
        <f t="shared" si="12"/>
        <v/>
      </c>
      <c r="AJ19" s="258">
        <v>7.5</v>
      </c>
      <c r="AK19" s="258">
        <v>147.5</v>
      </c>
    </row>
    <row r="20" spans="2:37" ht="24" customHeight="1" thickBot="1" x14ac:dyDescent="0.4">
      <c r="B20" s="413" t="s">
        <v>10</v>
      </c>
      <c r="C20" s="415"/>
      <c r="D20" s="455"/>
      <c r="E20" s="455"/>
      <c r="F20" s="456"/>
      <c r="G20" s="456"/>
      <c r="H20" s="455"/>
      <c r="I20" s="455"/>
      <c r="J20" s="455"/>
      <c r="K20" s="455"/>
      <c r="L20" s="455"/>
      <c r="M20" s="457"/>
      <c r="P20" s="88"/>
      <c r="Q20" s="89"/>
      <c r="R20" s="15" t="s">
        <v>315</v>
      </c>
      <c r="S20" s="201" t="str">
        <f>COUNTIF(S4:S19,"Fav")&amp;"-"&amp;COUNTIF(S4:S19,"Dog")&amp;"-"&amp;COUNTIF(S4:S19,"Push")</f>
        <v>4-12-0</v>
      </c>
      <c r="T20" s="201" t="str">
        <f>COUNTIF(T4:T19,"Over")&amp;"-"&amp;COUNTIF(T4:T19,"Under")&amp;"-"&amp;COUNTIF(T4:T19,"Push")</f>
        <v>5-11-0</v>
      </c>
      <c r="U20" s="201" t="str">
        <f>COUNTIF(U4:U19,"yes")&amp;"-"&amp;COUNTIF(U4:U19,"no")</f>
        <v>7-9</v>
      </c>
      <c r="V20" s="201" t="str">
        <f>COUNTIF(V4:V19,"yes")&amp;"-"&amp;COUNTIF(V4:V19,"no")</f>
        <v>2-4</v>
      </c>
      <c r="W20" s="201" t="str">
        <f>COUNTIF(W4:W19,"yes")&amp;"-"&amp;COUNTIF(W4:W19,"no")</f>
        <v>3-13</v>
      </c>
      <c r="X20" s="201" t="str">
        <f t="shared" ref="X20:AC20" si="13">COUNTIF(X4:X19,"Fav")&amp;"-"&amp;COUNTIF(X4:X19,"Dog")&amp;"-"&amp;COUNTIF(X4:X19,"Push")</f>
        <v>3-7-0</v>
      </c>
      <c r="Y20" s="201" t="str">
        <f t="shared" si="13"/>
        <v>1-1-0</v>
      </c>
      <c r="Z20" s="201" t="str">
        <f t="shared" si="13"/>
        <v>1-1-0</v>
      </c>
      <c r="AA20" s="201" t="str">
        <f t="shared" si="13"/>
        <v>0-3-0</v>
      </c>
      <c r="AB20" s="201" t="str">
        <f t="shared" si="13"/>
        <v>0-1-0</v>
      </c>
      <c r="AC20" s="201" t="str">
        <f t="shared" si="13"/>
        <v>1-1-0</v>
      </c>
      <c r="AD20" s="201" t="str">
        <f>COUNTIF(AD4:AD19,"Fav")&amp;"-"&amp;COUNTIF(AD4:AD19,"Dog")</f>
        <v>2-0</v>
      </c>
      <c r="AE20" s="201" t="str">
        <f>COUNTIF(AE4:AE19,"Fav")&amp;"-"&amp;COUNTIF(AE4:AE19,"Dog")</f>
        <v>2-0</v>
      </c>
      <c r="AF20" s="201" t="str">
        <f>COUNTIF(AF4:AF19,"Fav")&amp;"-"&amp;COUNTIF(AF4:AF19,"Dog")</f>
        <v>1-2</v>
      </c>
      <c r="AG20" s="201" t="str">
        <f>COUNTIF(AG4:AG19,"Fav")&amp;"-"&amp;COUNTIF(AG4:AG19,"Dog")</f>
        <v>1-0</v>
      </c>
      <c r="AH20" s="201" t="str">
        <f>COUNTIF(AH4:AH19,"Fav")&amp;"-"&amp;COUNTIF(AH4:AH19,"Dog")</f>
        <v>2-0</v>
      </c>
      <c r="AJ20" s="14"/>
      <c r="AK20" s="14"/>
    </row>
    <row r="21" spans="2:37" ht="16.5" customHeight="1" x14ac:dyDescent="0.3">
      <c r="B21" s="172">
        <v>842</v>
      </c>
      <c r="C21" s="135">
        <v>2</v>
      </c>
      <c r="D21" s="151" t="s">
        <v>5</v>
      </c>
      <c r="E21" s="155">
        <v>-900</v>
      </c>
      <c r="F21" s="160">
        <f>IF(AJ21=INT(AJ21),AJ21,CONCATENATE(TRUNC(AJ21)," ½"))</f>
        <v>12</v>
      </c>
      <c r="G21" s="164">
        <f>IF(AK21=INT(AK21),AK21,CONCATENATE(TRUNC(AK21)," ½"))</f>
        <v>131</v>
      </c>
      <c r="H21" s="168">
        <f t="shared" ref="H21:H36" si="14">IF(ISODD(B21),B21+1,B21-1)</f>
        <v>841</v>
      </c>
      <c r="I21" s="147">
        <f t="shared" ref="I21:I36" si="15">17-C21</f>
        <v>15</v>
      </c>
      <c r="J21" s="151" t="s">
        <v>296</v>
      </c>
      <c r="K21" s="131">
        <v>675</v>
      </c>
      <c r="L21" s="243" t="s">
        <v>100</v>
      </c>
      <c r="M21" s="244">
        <v>0.38541666666666669</v>
      </c>
      <c r="P21" s="90">
        <v>75</v>
      </c>
      <c r="Q21" s="91" t="s">
        <v>73</v>
      </c>
      <c r="R21" s="90">
        <v>56</v>
      </c>
      <c r="S21" s="11" t="str">
        <f>IF((P21-AJ21)&gt;R21,"Fav",IF(P21&lt;(R21+AJ21),"Dog","Push"))</f>
        <v>Fav</v>
      </c>
      <c r="T21" s="11" t="str">
        <f>IF((P21+R21)&gt;AK21,"Over",IF((P21+R21)&lt;AK21,"Under","Push"))</f>
        <v>Push</v>
      </c>
      <c r="U21" s="11" t="str">
        <f>IF(AND(P21&gt;R21,P21-R21&lt;=AJ21),"yes","no")</f>
        <v>no</v>
      </c>
      <c r="V21" s="11" t="str">
        <f>IF(AJ21&lt;5,U21,"")</f>
        <v/>
      </c>
      <c r="W21" s="11" t="str">
        <f>IF(AND((P21-R21)&gt;=(AJ21-1),(P21-R21)&lt;=(AJ21+1)),"yes", "no")</f>
        <v>no</v>
      </c>
      <c r="X21" s="55" t="str">
        <f t="shared" ref="X21:X36" si="16">IF(C21&lt;6,S21,"")</f>
        <v>Fav</v>
      </c>
      <c r="Y21" s="77" t="str">
        <f t="shared" ref="Y21:AC30" si="17">IF($C21=Y$3,$S21,"")</f>
        <v/>
      </c>
      <c r="Z21" s="78" t="str">
        <f t="shared" si="17"/>
        <v/>
      </c>
      <c r="AA21" s="78" t="str">
        <f t="shared" si="17"/>
        <v/>
      </c>
      <c r="AB21" s="78" t="str">
        <f t="shared" si="17"/>
        <v>Fav</v>
      </c>
      <c r="AC21" s="78" t="str">
        <f t="shared" si="17"/>
        <v/>
      </c>
      <c r="AD21" s="77" t="str">
        <f t="shared" ref="AD21:AH30" si="18">IF($C21=AD$3,IF($P21&gt;$R21,"Fav","Dog"),"")</f>
        <v/>
      </c>
      <c r="AE21" s="78" t="str">
        <f t="shared" si="18"/>
        <v/>
      </c>
      <c r="AF21" s="78" t="str">
        <f t="shared" si="18"/>
        <v/>
      </c>
      <c r="AG21" s="78" t="str">
        <f t="shared" si="18"/>
        <v>Fav</v>
      </c>
      <c r="AH21" s="79" t="str">
        <f t="shared" si="18"/>
        <v/>
      </c>
      <c r="AJ21" s="264">
        <v>12</v>
      </c>
      <c r="AK21" s="264">
        <v>131</v>
      </c>
    </row>
    <row r="22" spans="2:37" ht="16.5" customHeight="1" x14ac:dyDescent="0.3">
      <c r="B22" s="173">
        <v>828</v>
      </c>
      <c r="C22" s="136">
        <v>7</v>
      </c>
      <c r="D22" s="152" t="s">
        <v>127</v>
      </c>
      <c r="E22" s="156">
        <v>-240</v>
      </c>
      <c r="F22" s="161" t="str">
        <f t="shared" ref="F22:F36" si="19">IF(AJ22=INT(AJ22),AJ22,CONCATENATE(TRUNC(AJ22)," ½"))</f>
        <v>5 ½</v>
      </c>
      <c r="G22" s="165" t="str">
        <f t="shared" ref="G22:G36" si="20">IF(AK22=INT(AK22),AK22,CONCATENATE(TRUNC(AK22)," ½"))</f>
        <v>126 ½</v>
      </c>
      <c r="H22" s="169">
        <f t="shared" si="14"/>
        <v>827</v>
      </c>
      <c r="I22" s="148">
        <f t="shared" si="15"/>
        <v>10</v>
      </c>
      <c r="J22" s="152" t="s">
        <v>143</v>
      </c>
      <c r="K22" s="132">
        <v>200</v>
      </c>
      <c r="L22" s="245" t="s">
        <v>133</v>
      </c>
      <c r="M22" s="246">
        <v>0.40277777777777773</v>
      </c>
      <c r="P22" s="90">
        <v>70</v>
      </c>
      <c r="Q22" s="91" t="s">
        <v>73</v>
      </c>
      <c r="R22" s="90">
        <v>63</v>
      </c>
      <c r="S22" s="234" t="str">
        <f>IF((P22-AJ22)&gt;R22,"Fav",IF(P22&lt;(R22+AJ22),"Dog","Push"))</f>
        <v>Fav</v>
      </c>
      <c r="T22" s="234" t="str">
        <f>IF((P22+R22)&gt;AK22,"Over",IF((P22+R22)&lt;AK22,"Under","Push"))</f>
        <v>Over</v>
      </c>
      <c r="U22" s="234" t="str">
        <f>IF(AND(P22&gt;R22,P22-R22&lt;=AJ22),"yes","no")</f>
        <v>no</v>
      </c>
      <c r="V22" s="234" t="str">
        <f>IF(AJ22&lt;5,U22,"")</f>
        <v/>
      </c>
      <c r="W22" s="234" t="str">
        <f>IF(AND((P22-R22)&gt;=(AJ22-1),(P22-R22)&lt;=(AJ22+1)),"yes", "no")</f>
        <v>no</v>
      </c>
      <c r="X22" s="235" t="str">
        <f t="shared" si="16"/>
        <v/>
      </c>
      <c r="Y22" s="236" t="str">
        <f t="shared" si="17"/>
        <v/>
      </c>
      <c r="Z22" s="237" t="str">
        <f t="shared" si="17"/>
        <v/>
      </c>
      <c r="AA22" s="237" t="str">
        <f t="shared" si="17"/>
        <v/>
      </c>
      <c r="AB22" s="237" t="str">
        <f t="shared" si="17"/>
        <v/>
      </c>
      <c r="AC22" s="237" t="str">
        <f t="shared" si="17"/>
        <v/>
      </c>
      <c r="AD22" s="236" t="str">
        <f t="shared" si="18"/>
        <v/>
      </c>
      <c r="AE22" s="237" t="str">
        <f t="shared" si="18"/>
        <v/>
      </c>
      <c r="AF22" s="237" t="str">
        <f t="shared" si="18"/>
        <v/>
      </c>
      <c r="AG22" s="237" t="str">
        <f t="shared" si="18"/>
        <v/>
      </c>
      <c r="AH22" s="238" t="str">
        <f t="shared" si="18"/>
        <v/>
      </c>
      <c r="AJ22" s="258">
        <v>5.5</v>
      </c>
      <c r="AK22" s="258">
        <v>126.5</v>
      </c>
    </row>
    <row r="23" spans="2:37" ht="16.5" customHeight="1" x14ac:dyDescent="0.3">
      <c r="B23" s="174">
        <v>850</v>
      </c>
      <c r="C23" s="137">
        <v>5</v>
      </c>
      <c r="D23" s="153" t="s">
        <v>153</v>
      </c>
      <c r="E23" s="157">
        <v>-260</v>
      </c>
      <c r="F23" s="162" t="str">
        <f t="shared" si="19"/>
        <v>6 ½</v>
      </c>
      <c r="G23" s="166">
        <f t="shared" si="20"/>
        <v>109</v>
      </c>
      <c r="H23" s="170">
        <f t="shared" si="14"/>
        <v>849</v>
      </c>
      <c r="I23" s="149">
        <f t="shared" si="15"/>
        <v>12</v>
      </c>
      <c r="J23" s="153" t="s">
        <v>293</v>
      </c>
      <c r="K23" s="133">
        <v>220</v>
      </c>
      <c r="L23" s="247" t="s">
        <v>292</v>
      </c>
      <c r="M23" s="248">
        <v>0.44444444444444442</v>
      </c>
      <c r="P23" s="90">
        <v>71</v>
      </c>
      <c r="Q23" s="91" t="s">
        <v>73</v>
      </c>
      <c r="R23" s="90">
        <v>54</v>
      </c>
      <c r="S23" s="11" t="str">
        <f t="shared" ref="S23:S36" si="21">IF((P23-AJ23)&gt;R23,"Fav",IF(P23&lt;(R23+AJ23),"Dog","Push"))</f>
        <v>Fav</v>
      </c>
      <c r="T23" s="11" t="str">
        <f t="shared" ref="T23:T36" si="22">IF((P23+R23)&gt;AK23,"Over",IF((P23+R23)&lt;AK23,"Under","Push"))</f>
        <v>Over</v>
      </c>
      <c r="U23" s="11" t="str">
        <f t="shared" ref="U23:U36" si="23">IF(AND(P23&gt;R23,P23-R23&lt;=AJ23),"yes","no")</f>
        <v>no</v>
      </c>
      <c r="V23" s="11" t="str">
        <f t="shared" ref="V23:V36" si="24">IF(AJ23&lt;5,U23,"")</f>
        <v/>
      </c>
      <c r="W23" s="11" t="str">
        <f t="shared" ref="W23:W36" si="25">IF(AND((P23-R23)&gt;=(AJ23-1),(P23-R23)&lt;=(AJ23+1)),"yes", "no")</f>
        <v>no</v>
      </c>
      <c r="X23" s="17" t="str">
        <f t="shared" si="16"/>
        <v>Fav</v>
      </c>
      <c r="Y23" s="81" t="str">
        <f t="shared" si="17"/>
        <v>Fav</v>
      </c>
      <c r="Z23" s="82" t="str">
        <f t="shared" si="17"/>
        <v/>
      </c>
      <c r="AA23" s="82" t="str">
        <f t="shared" si="17"/>
        <v/>
      </c>
      <c r="AB23" s="82" t="str">
        <f t="shared" si="17"/>
        <v/>
      </c>
      <c r="AC23" s="82" t="str">
        <f t="shared" si="17"/>
        <v/>
      </c>
      <c r="AD23" s="81" t="str">
        <f t="shared" si="18"/>
        <v>Fav</v>
      </c>
      <c r="AE23" s="82" t="str">
        <f t="shared" si="18"/>
        <v/>
      </c>
      <c r="AF23" s="82" t="str">
        <f t="shared" si="18"/>
        <v/>
      </c>
      <c r="AG23" s="82" t="str">
        <f t="shared" si="18"/>
        <v/>
      </c>
      <c r="AH23" s="83" t="str">
        <f t="shared" si="18"/>
        <v/>
      </c>
      <c r="AJ23" s="264">
        <v>6.5</v>
      </c>
      <c r="AK23" s="264">
        <v>109</v>
      </c>
    </row>
    <row r="24" spans="2:37" ht="16.5" customHeight="1" x14ac:dyDescent="0.3">
      <c r="B24" s="173">
        <v>834</v>
      </c>
      <c r="C24" s="136">
        <v>5</v>
      </c>
      <c r="D24" s="152" t="s">
        <v>88</v>
      </c>
      <c r="E24" s="156">
        <v>-195</v>
      </c>
      <c r="F24" s="161" t="str">
        <f t="shared" si="19"/>
        <v>4 ½</v>
      </c>
      <c r="G24" s="165">
        <f t="shared" si="20"/>
        <v>151</v>
      </c>
      <c r="H24" s="169">
        <f t="shared" si="14"/>
        <v>833</v>
      </c>
      <c r="I24" s="148">
        <f t="shared" si="15"/>
        <v>12</v>
      </c>
      <c r="J24" s="152" t="s">
        <v>157</v>
      </c>
      <c r="K24" s="132">
        <v>170</v>
      </c>
      <c r="L24" s="245" t="s">
        <v>96</v>
      </c>
      <c r="M24" s="246">
        <v>0.46527777777777773</v>
      </c>
      <c r="P24" s="90">
        <v>68</v>
      </c>
      <c r="Q24" s="91" t="s">
        <v>73</v>
      </c>
      <c r="R24" s="90">
        <v>62</v>
      </c>
      <c r="S24" s="234" t="str">
        <f t="shared" si="21"/>
        <v>Fav</v>
      </c>
      <c r="T24" s="234" t="str">
        <f t="shared" si="22"/>
        <v>Under</v>
      </c>
      <c r="U24" s="234" t="str">
        <f t="shared" si="23"/>
        <v>no</v>
      </c>
      <c r="V24" s="234" t="str">
        <f t="shared" si="24"/>
        <v>no</v>
      </c>
      <c r="W24" s="234" t="str">
        <f t="shared" si="25"/>
        <v>no</v>
      </c>
      <c r="X24" s="235" t="str">
        <f t="shared" si="16"/>
        <v>Fav</v>
      </c>
      <c r="Y24" s="236" t="str">
        <f t="shared" si="17"/>
        <v>Fav</v>
      </c>
      <c r="Z24" s="237" t="str">
        <f t="shared" si="17"/>
        <v/>
      </c>
      <c r="AA24" s="237" t="str">
        <f t="shared" si="17"/>
        <v/>
      </c>
      <c r="AB24" s="237" t="str">
        <f t="shared" si="17"/>
        <v/>
      </c>
      <c r="AC24" s="237" t="str">
        <f t="shared" si="17"/>
        <v/>
      </c>
      <c r="AD24" s="236" t="str">
        <f t="shared" si="18"/>
        <v>Fav</v>
      </c>
      <c r="AE24" s="237" t="str">
        <f t="shared" si="18"/>
        <v/>
      </c>
      <c r="AF24" s="237" t="str">
        <f t="shared" si="18"/>
        <v/>
      </c>
      <c r="AG24" s="237" t="str">
        <f t="shared" si="18"/>
        <v/>
      </c>
      <c r="AH24" s="238" t="str">
        <f t="shared" si="18"/>
        <v/>
      </c>
      <c r="AJ24" s="258">
        <v>4.5</v>
      </c>
      <c r="AK24" s="258">
        <v>151</v>
      </c>
    </row>
    <row r="25" spans="2:37" ht="16.5" customHeight="1" x14ac:dyDescent="0.3">
      <c r="B25" s="174">
        <v>844</v>
      </c>
      <c r="C25" s="137">
        <v>7</v>
      </c>
      <c r="D25" s="153" t="s">
        <v>295</v>
      </c>
      <c r="E25" s="157">
        <v>-225</v>
      </c>
      <c r="F25" s="162" t="str">
        <f t="shared" si="19"/>
        <v>5 ½</v>
      </c>
      <c r="G25" s="166">
        <f t="shared" si="20"/>
        <v>138</v>
      </c>
      <c r="H25" s="170">
        <f t="shared" si="14"/>
        <v>843</v>
      </c>
      <c r="I25" s="149">
        <f t="shared" si="15"/>
        <v>10</v>
      </c>
      <c r="J25" s="153" t="s">
        <v>32</v>
      </c>
      <c r="K25" s="133">
        <v>195</v>
      </c>
      <c r="L25" s="247" t="s">
        <v>100</v>
      </c>
      <c r="M25" s="248">
        <v>0.48958333333333331</v>
      </c>
      <c r="P25" s="90">
        <v>81</v>
      </c>
      <c r="Q25" s="91" t="s">
        <v>73</v>
      </c>
      <c r="R25" s="90">
        <v>76</v>
      </c>
      <c r="S25" s="11" t="str">
        <f t="shared" si="21"/>
        <v>Dog</v>
      </c>
      <c r="T25" s="11" t="str">
        <f t="shared" si="22"/>
        <v>Over</v>
      </c>
      <c r="U25" s="11" t="str">
        <f t="shared" si="23"/>
        <v>yes</v>
      </c>
      <c r="V25" s="11" t="str">
        <f t="shared" si="24"/>
        <v/>
      </c>
      <c r="W25" s="11" t="str">
        <f t="shared" si="25"/>
        <v>yes</v>
      </c>
      <c r="X25" s="17" t="str">
        <f t="shared" si="16"/>
        <v/>
      </c>
      <c r="Y25" s="81" t="str">
        <f t="shared" si="17"/>
        <v/>
      </c>
      <c r="Z25" s="82" t="str">
        <f t="shared" si="17"/>
        <v/>
      </c>
      <c r="AA25" s="82" t="str">
        <f t="shared" si="17"/>
        <v/>
      </c>
      <c r="AB25" s="82" t="str">
        <f t="shared" si="17"/>
        <v/>
      </c>
      <c r="AC25" s="82" t="str">
        <f t="shared" si="17"/>
        <v/>
      </c>
      <c r="AD25" s="81" t="str">
        <f t="shared" si="18"/>
        <v/>
      </c>
      <c r="AE25" s="82" t="str">
        <f t="shared" si="18"/>
        <v/>
      </c>
      <c r="AF25" s="82" t="str">
        <f t="shared" si="18"/>
        <v/>
      </c>
      <c r="AG25" s="82" t="str">
        <f t="shared" si="18"/>
        <v/>
      </c>
      <c r="AH25" s="83" t="str">
        <f t="shared" si="18"/>
        <v/>
      </c>
      <c r="AJ25" s="264">
        <v>5.5</v>
      </c>
      <c r="AK25" s="264">
        <v>138</v>
      </c>
    </row>
    <row r="26" spans="2:37" ht="16.5" customHeight="1" x14ac:dyDescent="0.3">
      <c r="B26" s="173">
        <v>826</v>
      </c>
      <c r="C26" s="136">
        <v>2</v>
      </c>
      <c r="D26" s="152" t="s">
        <v>99</v>
      </c>
      <c r="E26" s="156">
        <v>-2300</v>
      </c>
      <c r="F26" s="161" t="str">
        <f t="shared" si="19"/>
        <v>16 ½</v>
      </c>
      <c r="G26" s="165" t="str">
        <f t="shared" si="20"/>
        <v>124 ½</v>
      </c>
      <c r="H26" s="169">
        <f t="shared" si="14"/>
        <v>825</v>
      </c>
      <c r="I26" s="148">
        <f t="shared" si="15"/>
        <v>15</v>
      </c>
      <c r="J26" s="152" t="s">
        <v>18</v>
      </c>
      <c r="K26" s="132">
        <v>1350</v>
      </c>
      <c r="L26" s="245" t="s">
        <v>133</v>
      </c>
      <c r="M26" s="246">
        <v>0.50694444444444442</v>
      </c>
      <c r="P26" s="90">
        <v>79</v>
      </c>
      <c r="Q26" s="91" t="s">
        <v>73</v>
      </c>
      <c r="R26" s="90">
        <v>67</v>
      </c>
      <c r="S26" s="234" t="str">
        <f t="shared" si="21"/>
        <v>Dog</v>
      </c>
      <c r="T26" s="234" t="str">
        <f t="shared" si="22"/>
        <v>Over</v>
      </c>
      <c r="U26" s="234" t="str">
        <f t="shared" si="23"/>
        <v>yes</v>
      </c>
      <c r="V26" s="234" t="str">
        <f t="shared" si="24"/>
        <v/>
      </c>
      <c r="W26" s="234" t="str">
        <f t="shared" si="25"/>
        <v>no</v>
      </c>
      <c r="X26" s="235" t="str">
        <f t="shared" si="16"/>
        <v>Dog</v>
      </c>
      <c r="Y26" s="236" t="str">
        <f t="shared" si="17"/>
        <v/>
      </c>
      <c r="Z26" s="237" t="str">
        <f t="shared" si="17"/>
        <v/>
      </c>
      <c r="AA26" s="237" t="str">
        <f t="shared" si="17"/>
        <v/>
      </c>
      <c r="AB26" s="237" t="str">
        <f t="shared" si="17"/>
        <v>Dog</v>
      </c>
      <c r="AC26" s="237" t="str">
        <f t="shared" si="17"/>
        <v/>
      </c>
      <c r="AD26" s="236" t="str">
        <f t="shared" si="18"/>
        <v/>
      </c>
      <c r="AE26" s="237" t="str">
        <f t="shared" si="18"/>
        <v/>
      </c>
      <c r="AF26" s="237" t="str">
        <f t="shared" si="18"/>
        <v/>
      </c>
      <c r="AG26" s="237" t="str">
        <f t="shared" si="18"/>
        <v>Fav</v>
      </c>
      <c r="AH26" s="238" t="str">
        <f t="shared" si="18"/>
        <v/>
      </c>
      <c r="AJ26" s="258">
        <v>16.5</v>
      </c>
      <c r="AK26" s="258">
        <v>124.5</v>
      </c>
    </row>
    <row r="27" spans="2:37" ht="16.5" customHeight="1" x14ac:dyDescent="0.3">
      <c r="B27" s="174">
        <v>852</v>
      </c>
      <c r="C27" s="137">
        <v>4</v>
      </c>
      <c r="D27" s="153" t="s">
        <v>9</v>
      </c>
      <c r="E27" s="157">
        <v>-450</v>
      </c>
      <c r="F27" s="162">
        <f t="shared" si="19"/>
        <v>9</v>
      </c>
      <c r="G27" s="166">
        <f t="shared" si="20"/>
        <v>124</v>
      </c>
      <c r="H27" s="170">
        <f t="shared" si="14"/>
        <v>851</v>
      </c>
      <c r="I27" s="149">
        <f t="shared" si="15"/>
        <v>13</v>
      </c>
      <c r="J27" s="153" t="s">
        <v>294</v>
      </c>
      <c r="K27" s="133">
        <v>375</v>
      </c>
      <c r="L27" s="247" t="s">
        <v>292</v>
      </c>
      <c r="M27" s="248">
        <v>0.54861111111111105</v>
      </c>
      <c r="P27" s="90">
        <v>57</v>
      </c>
      <c r="Q27" s="91" t="s">
        <v>73</v>
      </c>
      <c r="R27" s="90">
        <v>55</v>
      </c>
      <c r="S27" s="11" t="str">
        <f t="shared" si="21"/>
        <v>Dog</v>
      </c>
      <c r="T27" s="11" t="str">
        <f t="shared" si="22"/>
        <v>Under</v>
      </c>
      <c r="U27" s="11" t="str">
        <f t="shared" si="23"/>
        <v>yes</v>
      </c>
      <c r="V27" s="11" t="str">
        <f t="shared" si="24"/>
        <v/>
      </c>
      <c r="W27" s="11" t="str">
        <f t="shared" si="25"/>
        <v>no</v>
      </c>
      <c r="X27" s="17" t="str">
        <f t="shared" si="16"/>
        <v>Dog</v>
      </c>
      <c r="Y27" s="81" t="str">
        <f t="shared" si="17"/>
        <v/>
      </c>
      <c r="Z27" s="82" t="str">
        <f t="shared" si="17"/>
        <v>Dog</v>
      </c>
      <c r="AA27" s="82" t="str">
        <f t="shared" si="17"/>
        <v/>
      </c>
      <c r="AB27" s="82" t="str">
        <f t="shared" si="17"/>
        <v/>
      </c>
      <c r="AC27" s="82" t="str">
        <f t="shared" si="17"/>
        <v/>
      </c>
      <c r="AD27" s="81" t="str">
        <f t="shared" si="18"/>
        <v/>
      </c>
      <c r="AE27" s="82" t="str">
        <f t="shared" si="18"/>
        <v>Fav</v>
      </c>
      <c r="AF27" s="82" t="str">
        <f t="shared" si="18"/>
        <v/>
      </c>
      <c r="AG27" s="82" t="str">
        <f t="shared" si="18"/>
        <v/>
      </c>
      <c r="AH27" s="83" t="str">
        <f t="shared" si="18"/>
        <v/>
      </c>
      <c r="AJ27" s="264">
        <v>9</v>
      </c>
      <c r="AK27" s="264">
        <v>124</v>
      </c>
    </row>
    <row r="28" spans="2:37" ht="16.5" customHeight="1" x14ac:dyDescent="0.3">
      <c r="B28" s="173">
        <v>836</v>
      </c>
      <c r="C28" s="136">
        <v>4</v>
      </c>
      <c r="D28" s="152" t="s">
        <v>165</v>
      </c>
      <c r="E28" s="156">
        <v>-210</v>
      </c>
      <c r="F28" s="161">
        <f t="shared" si="19"/>
        <v>5</v>
      </c>
      <c r="G28" s="165" t="str">
        <f t="shared" si="20"/>
        <v>123 ½</v>
      </c>
      <c r="H28" s="169">
        <f t="shared" si="14"/>
        <v>835</v>
      </c>
      <c r="I28" s="148">
        <f t="shared" si="15"/>
        <v>13</v>
      </c>
      <c r="J28" s="152" t="s">
        <v>37</v>
      </c>
      <c r="K28" s="132">
        <v>180</v>
      </c>
      <c r="L28" s="245" t="s">
        <v>96</v>
      </c>
      <c r="M28" s="246">
        <v>0.56944444444444442</v>
      </c>
      <c r="P28" s="90">
        <v>65</v>
      </c>
      <c r="Q28" s="91" t="s">
        <v>73</v>
      </c>
      <c r="R28" s="90">
        <v>62</v>
      </c>
      <c r="S28" s="234" t="str">
        <f t="shared" si="21"/>
        <v>Dog</v>
      </c>
      <c r="T28" s="234" t="str">
        <f t="shared" si="22"/>
        <v>Over</v>
      </c>
      <c r="U28" s="234" t="str">
        <f t="shared" si="23"/>
        <v>yes</v>
      </c>
      <c r="V28" s="234" t="str">
        <f t="shared" si="24"/>
        <v/>
      </c>
      <c r="W28" s="234" t="str">
        <f t="shared" si="25"/>
        <v>no</v>
      </c>
      <c r="X28" s="235" t="str">
        <f t="shared" si="16"/>
        <v>Dog</v>
      </c>
      <c r="Y28" s="236" t="str">
        <f t="shared" si="17"/>
        <v/>
      </c>
      <c r="Z28" s="237" t="str">
        <f t="shared" si="17"/>
        <v>Dog</v>
      </c>
      <c r="AA28" s="237" t="str">
        <f t="shared" si="17"/>
        <v/>
      </c>
      <c r="AB28" s="237" t="str">
        <f t="shared" si="17"/>
        <v/>
      </c>
      <c r="AC28" s="237" t="str">
        <f t="shared" si="17"/>
        <v/>
      </c>
      <c r="AD28" s="236" t="str">
        <f t="shared" si="18"/>
        <v/>
      </c>
      <c r="AE28" s="237" t="str">
        <f t="shared" si="18"/>
        <v>Fav</v>
      </c>
      <c r="AF28" s="237" t="str">
        <f t="shared" si="18"/>
        <v/>
      </c>
      <c r="AG28" s="237" t="str">
        <f t="shared" si="18"/>
        <v/>
      </c>
      <c r="AH28" s="238" t="str">
        <f t="shared" si="18"/>
        <v/>
      </c>
      <c r="AJ28" s="258">
        <v>5</v>
      </c>
      <c r="AK28" s="258">
        <v>123.5</v>
      </c>
    </row>
    <row r="29" spans="2:37" ht="16.5" customHeight="1" x14ac:dyDescent="0.3">
      <c r="B29" s="174">
        <v>847</v>
      </c>
      <c r="C29" s="137">
        <v>9</v>
      </c>
      <c r="D29" s="153" t="s">
        <v>46</v>
      </c>
      <c r="E29" s="157">
        <v>-120</v>
      </c>
      <c r="F29" s="162">
        <f t="shared" si="19"/>
        <v>1</v>
      </c>
      <c r="G29" s="166" t="str">
        <f t="shared" si="20"/>
        <v>137 ½</v>
      </c>
      <c r="H29" s="170">
        <f t="shared" si="14"/>
        <v>848</v>
      </c>
      <c r="I29" s="149">
        <f t="shared" si="15"/>
        <v>8</v>
      </c>
      <c r="J29" s="153" t="s">
        <v>47</v>
      </c>
      <c r="K29" s="133">
        <v>100</v>
      </c>
      <c r="L29" s="247" t="s">
        <v>100</v>
      </c>
      <c r="M29" s="248">
        <v>0.65972222222222221</v>
      </c>
      <c r="P29" s="90">
        <v>73</v>
      </c>
      <c r="Q29" s="91" t="s">
        <v>73</v>
      </c>
      <c r="R29" s="90">
        <v>79</v>
      </c>
      <c r="S29" s="11" t="str">
        <f t="shared" si="21"/>
        <v>Dog</v>
      </c>
      <c r="T29" s="11" t="str">
        <f t="shared" si="22"/>
        <v>Over</v>
      </c>
      <c r="U29" s="11" t="str">
        <f t="shared" si="23"/>
        <v>no</v>
      </c>
      <c r="V29" s="11" t="str">
        <f t="shared" si="24"/>
        <v>no</v>
      </c>
      <c r="W29" s="11" t="str">
        <f t="shared" si="25"/>
        <v>no</v>
      </c>
      <c r="X29" s="17" t="str">
        <f t="shared" si="16"/>
        <v/>
      </c>
      <c r="Y29" s="81" t="str">
        <f t="shared" si="17"/>
        <v/>
      </c>
      <c r="Z29" s="82" t="str">
        <f t="shared" si="17"/>
        <v/>
      </c>
      <c r="AA29" s="82" t="str">
        <f t="shared" si="17"/>
        <v/>
      </c>
      <c r="AB29" s="82" t="str">
        <f t="shared" si="17"/>
        <v/>
      </c>
      <c r="AC29" s="82" t="str">
        <f t="shared" si="17"/>
        <v/>
      </c>
      <c r="AD29" s="81" t="str">
        <f t="shared" si="18"/>
        <v/>
      </c>
      <c r="AE29" s="82" t="str">
        <f t="shared" si="18"/>
        <v/>
      </c>
      <c r="AF29" s="82" t="str">
        <f t="shared" si="18"/>
        <v/>
      </c>
      <c r="AG29" s="82" t="str">
        <f t="shared" si="18"/>
        <v/>
      </c>
      <c r="AH29" s="83" t="str">
        <f t="shared" si="18"/>
        <v/>
      </c>
      <c r="AJ29" s="264">
        <v>1</v>
      </c>
      <c r="AK29" s="264">
        <v>137.5</v>
      </c>
    </row>
    <row r="30" spans="2:37" ht="16.5" customHeight="1" x14ac:dyDescent="0.3">
      <c r="B30" s="173">
        <v>830</v>
      </c>
      <c r="C30" s="136">
        <v>1</v>
      </c>
      <c r="D30" s="152" t="s">
        <v>0</v>
      </c>
      <c r="E30" s="156">
        <v>-7700</v>
      </c>
      <c r="F30" s="161">
        <f t="shared" si="19"/>
        <v>23</v>
      </c>
      <c r="G30" s="165" t="str">
        <f t="shared" si="20"/>
        <v>143 ½</v>
      </c>
      <c r="H30" s="169">
        <f t="shared" si="14"/>
        <v>829</v>
      </c>
      <c r="I30" s="148">
        <f t="shared" si="15"/>
        <v>16</v>
      </c>
      <c r="J30" s="152" t="s">
        <v>148</v>
      </c>
      <c r="K30" s="132">
        <v>1455</v>
      </c>
      <c r="L30" s="245" t="s">
        <v>133</v>
      </c>
      <c r="M30" s="246">
        <v>0.67361111111111116</v>
      </c>
      <c r="P30" s="90">
        <v>85</v>
      </c>
      <c r="Q30" s="91" t="s">
        <v>73</v>
      </c>
      <c r="R30" s="90">
        <v>56</v>
      </c>
      <c r="S30" s="234" t="str">
        <f t="shared" si="21"/>
        <v>Fav</v>
      </c>
      <c r="T30" s="234" t="str">
        <f t="shared" si="22"/>
        <v>Under</v>
      </c>
      <c r="U30" s="234" t="str">
        <f t="shared" si="23"/>
        <v>no</v>
      </c>
      <c r="V30" s="234" t="str">
        <f t="shared" si="24"/>
        <v/>
      </c>
      <c r="W30" s="234" t="str">
        <f t="shared" si="25"/>
        <v>no</v>
      </c>
      <c r="X30" s="235" t="str">
        <f t="shared" si="16"/>
        <v>Fav</v>
      </c>
      <c r="Y30" s="236" t="str">
        <f t="shared" si="17"/>
        <v/>
      </c>
      <c r="Z30" s="237" t="str">
        <f t="shared" si="17"/>
        <v/>
      </c>
      <c r="AA30" s="237" t="str">
        <f t="shared" si="17"/>
        <v/>
      </c>
      <c r="AB30" s="237" t="str">
        <f t="shared" si="17"/>
        <v/>
      </c>
      <c r="AC30" s="237" t="str">
        <f t="shared" si="17"/>
        <v>Fav</v>
      </c>
      <c r="AD30" s="236" t="str">
        <f t="shared" si="18"/>
        <v/>
      </c>
      <c r="AE30" s="237" t="str">
        <f t="shared" si="18"/>
        <v/>
      </c>
      <c r="AF30" s="237" t="str">
        <f t="shared" si="18"/>
        <v/>
      </c>
      <c r="AG30" s="237" t="str">
        <f t="shared" si="18"/>
        <v/>
      </c>
      <c r="AH30" s="238" t="str">
        <f t="shared" si="18"/>
        <v>Fav</v>
      </c>
      <c r="AJ30" s="258">
        <v>23</v>
      </c>
      <c r="AK30" s="258">
        <v>143.5</v>
      </c>
    </row>
    <row r="31" spans="2:37" ht="16.5" customHeight="1" x14ac:dyDescent="0.3">
      <c r="B31" s="174">
        <v>856</v>
      </c>
      <c r="C31" s="137">
        <v>7</v>
      </c>
      <c r="D31" s="153" t="s">
        <v>291</v>
      </c>
      <c r="E31" s="157">
        <v>-135</v>
      </c>
      <c r="F31" s="162" t="str">
        <f t="shared" si="19"/>
        <v>2 ½</v>
      </c>
      <c r="G31" s="166">
        <f t="shared" si="20"/>
        <v>145</v>
      </c>
      <c r="H31" s="170">
        <f t="shared" si="14"/>
        <v>855</v>
      </c>
      <c r="I31" s="149">
        <f t="shared" si="15"/>
        <v>10</v>
      </c>
      <c r="J31" s="153" t="s">
        <v>25</v>
      </c>
      <c r="K31" s="133">
        <v>115</v>
      </c>
      <c r="L31" s="247" t="s">
        <v>292</v>
      </c>
      <c r="M31" s="248">
        <v>0.68055555555555547</v>
      </c>
      <c r="P31" s="90">
        <v>83</v>
      </c>
      <c r="Q31" s="91" t="s">
        <v>73</v>
      </c>
      <c r="R31" s="90">
        <v>52</v>
      </c>
      <c r="S31" s="11" t="str">
        <f t="shared" si="21"/>
        <v>Fav</v>
      </c>
      <c r="T31" s="11" t="str">
        <f t="shared" si="22"/>
        <v>Under</v>
      </c>
      <c r="U31" s="11" t="str">
        <f t="shared" si="23"/>
        <v>no</v>
      </c>
      <c r="V31" s="11" t="str">
        <f t="shared" si="24"/>
        <v>no</v>
      </c>
      <c r="W31" s="11" t="str">
        <f t="shared" si="25"/>
        <v>no</v>
      </c>
      <c r="X31" s="17" t="str">
        <f t="shared" si="16"/>
        <v/>
      </c>
      <c r="Y31" s="81" t="str">
        <f t="shared" ref="Y31:AC36" si="26">IF($C31=Y$3,$S31,"")</f>
        <v/>
      </c>
      <c r="Z31" s="82" t="str">
        <f t="shared" si="26"/>
        <v/>
      </c>
      <c r="AA31" s="82" t="str">
        <f t="shared" si="26"/>
        <v/>
      </c>
      <c r="AB31" s="82" t="str">
        <f t="shared" si="26"/>
        <v/>
      </c>
      <c r="AC31" s="82" t="str">
        <f t="shared" si="26"/>
        <v/>
      </c>
      <c r="AD31" s="81" t="str">
        <f t="shared" ref="AD31:AH36" si="27">IF($C31=AD$3,IF($P31&gt;$R31,"Fav","Dog"),"")</f>
        <v/>
      </c>
      <c r="AE31" s="82" t="str">
        <f t="shared" si="27"/>
        <v/>
      </c>
      <c r="AF31" s="82" t="str">
        <f t="shared" si="27"/>
        <v/>
      </c>
      <c r="AG31" s="82" t="str">
        <f t="shared" si="27"/>
        <v/>
      </c>
      <c r="AH31" s="83" t="str">
        <f t="shared" si="27"/>
        <v/>
      </c>
      <c r="AJ31" s="264">
        <v>2.5</v>
      </c>
      <c r="AK31" s="264">
        <v>145</v>
      </c>
    </row>
    <row r="32" spans="2:37" ht="16.5" customHeight="1" x14ac:dyDescent="0.3">
      <c r="B32" s="173">
        <v>838</v>
      </c>
      <c r="C32" s="136">
        <v>3</v>
      </c>
      <c r="D32" s="152" t="s">
        <v>65</v>
      </c>
      <c r="E32" s="156">
        <v>-1100</v>
      </c>
      <c r="F32" s="161">
        <f t="shared" si="19"/>
        <v>13</v>
      </c>
      <c r="G32" s="165">
        <f t="shared" si="20"/>
        <v>127</v>
      </c>
      <c r="H32" s="169">
        <f t="shared" si="14"/>
        <v>837</v>
      </c>
      <c r="I32" s="148">
        <f t="shared" si="15"/>
        <v>14</v>
      </c>
      <c r="J32" s="152" t="s">
        <v>51</v>
      </c>
      <c r="K32" s="132">
        <v>775</v>
      </c>
      <c r="L32" s="245" t="s">
        <v>96</v>
      </c>
      <c r="M32" s="246">
        <v>0.68541666666666667</v>
      </c>
      <c r="P32" s="90">
        <v>69</v>
      </c>
      <c r="Q32" s="91" t="s">
        <v>73</v>
      </c>
      <c r="R32" s="90">
        <v>60</v>
      </c>
      <c r="S32" s="234" t="str">
        <f t="shared" si="21"/>
        <v>Dog</v>
      </c>
      <c r="T32" s="234" t="str">
        <f t="shared" si="22"/>
        <v>Over</v>
      </c>
      <c r="U32" s="234" t="str">
        <f t="shared" si="23"/>
        <v>yes</v>
      </c>
      <c r="V32" s="234" t="str">
        <f t="shared" si="24"/>
        <v/>
      </c>
      <c r="W32" s="234" t="str">
        <f t="shared" si="25"/>
        <v>no</v>
      </c>
      <c r="X32" s="235" t="str">
        <f t="shared" si="16"/>
        <v>Dog</v>
      </c>
      <c r="Y32" s="236" t="str">
        <f t="shared" si="26"/>
        <v/>
      </c>
      <c r="Z32" s="237" t="str">
        <f t="shared" si="26"/>
        <v/>
      </c>
      <c r="AA32" s="237" t="str">
        <f t="shared" si="26"/>
        <v>Dog</v>
      </c>
      <c r="AB32" s="237" t="str">
        <f t="shared" si="26"/>
        <v/>
      </c>
      <c r="AC32" s="237" t="str">
        <f t="shared" si="26"/>
        <v/>
      </c>
      <c r="AD32" s="236" t="str">
        <f t="shared" si="27"/>
        <v/>
      </c>
      <c r="AE32" s="237" t="str">
        <f t="shared" si="27"/>
        <v/>
      </c>
      <c r="AF32" s="237" t="str">
        <f t="shared" si="27"/>
        <v>Fav</v>
      </c>
      <c r="AG32" s="237" t="str">
        <f t="shared" si="27"/>
        <v/>
      </c>
      <c r="AH32" s="238" t="str">
        <f t="shared" si="27"/>
        <v/>
      </c>
      <c r="AJ32" s="258">
        <v>13</v>
      </c>
      <c r="AK32" s="258">
        <v>127</v>
      </c>
    </row>
    <row r="33" spans="2:37" ht="16.5" customHeight="1" x14ac:dyDescent="0.3">
      <c r="B33" s="174">
        <v>846</v>
      </c>
      <c r="C33" s="137">
        <v>1</v>
      </c>
      <c r="D33" s="153" t="s">
        <v>8</v>
      </c>
      <c r="E33" s="157">
        <v>-4500</v>
      </c>
      <c r="F33" s="162">
        <f t="shared" si="19"/>
        <v>20</v>
      </c>
      <c r="G33" s="166">
        <f t="shared" si="20"/>
        <v>129</v>
      </c>
      <c r="H33" s="170">
        <f t="shared" si="14"/>
        <v>845</v>
      </c>
      <c r="I33" s="149">
        <f t="shared" si="15"/>
        <v>16</v>
      </c>
      <c r="J33" s="153" t="s">
        <v>231</v>
      </c>
      <c r="K33" s="133">
        <v>2250</v>
      </c>
      <c r="L33" s="247" t="s">
        <v>100</v>
      </c>
      <c r="M33" s="248">
        <v>0.76388888888888884</v>
      </c>
      <c r="P33" s="90">
        <v>86</v>
      </c>
      <c r="Q33" s="91" t="s">
        <v>73</v>
      </c>
      <c r="R33" s="90">
        <v>72</v>
      </c>
      <c r="S33" s="11" t="str">
        <f t="shared" si="21"/>
        <v>Dog</v>
      </c>
      <c r="T33" s="11" t="str">
        <f t="shared" si="22"/>
        <v>Over</v>
      </c>
      <c r="U33" s="11" t="str">
        <f t="shared" si="23"/>
        <v>yes</v>
      </c>
      <c r="V33" s="11" t="str">
        <f t="shared" si="24"/>
        <v/>
      </c>
      <c r="W33" s="11" t="str">
        <f t="shared" si="25"/>
        <v>no</v>
      </c>
      <c r="X33" s="17" t="str">
        <f t="shared" si="16"/>
        <v>Dog</v>
      </c>
      <c r="Y33" s="81" t="str">
        <f t="shared" si="26"/>
        <v/>
      </c>
      <c r="Z33" s="82" t="str">
        <f t="shared" si="26"/>
        <v/>
      </c>
      <c r="AA33" s="82" t="str">
        <f t="shared" si="26"/>
        <v/>
      </c>
      <c r="AB33" s="82" t="str">
        <f t="shared" si="26"/>
        <v/>
      </c>
      <c r="AC33" s="82" t="str">
        <f t="shared" si="26"/>
        <v>Dog</v>
      </c>
      <c r="AD33" s="81" t="str">
        <f t="shared" si="27"/>
        <v/>
      </c>
      <c r="AE33" s="82" t="str">
        <f t="shared" si="27"/>
        <v/>
      </c>
      <c r="AF33" s="82" t="str">
        <f t="shared" si="27"/>
        <v/>
      </c>
      <c r="AG33" s="82" t="str">
        <f t="shared" si="27"/>
        <v/>
      </c>
      <c r="AH33" s="83" t="str">
        <f t="shared" si="27"/>
        <v>Fav</v>
      </c>
      <c r="AJ33" s="264">
        <v>20</v>
      </c>
      <c r="AK33" s="264">
        <v>129</v>
      </c>
    </row>
    <row r="34" spans="2:37" ht="16.5" customHeight="1" x14ac:dyDescent="0.3">
      <c r="B34" s="173">
        <v>832</v>
      </c>
      <c r="C34" s="136">
        <v>8</v>
      </c>
      <c r="D34" s="152" t="s">
        <v>17</v>
      </c>
      <c r="E34" s="156">
        <v>-155</v>
      </c>
      <c r="F34" s="161">
        <f t="shared" si="19"/>
        <v>3</v>
      </c>
      <c r="G34" s="165">
        <f t="shared" si="20"/>
        <v>121</v>
      </c>
      <c r="H34" s="169">
        <f t="shared" si="14"/>
        <v>831</v>
      </c>
      <c r="I34" s="148">
        <f t="shared" si="15"/>
        <v>9</v>
      </c>
      <c r="J34" s="152" t="s">
        <v>128</v>
      </c>
      <c r="K34" s="132">
        <v>135</v>
      </c>
      <c r="L34" s="245" t="s">
        <v>133</v>
      </c>
      <c r="M34" s="246">
        <v>0.77777777777777779</v>
      </c>
      <c r="P34" s="90">
        <v>76</v>
      </c>
      <c r="Q34" s="91" t="s">
        <v>73</v>
      </c>
      <c r="R34" s="90">
        <v>64</v>
      </c>
      <c r="S34" s="234" t="str">
        <f t="shared" si="21"/>
        <v>Fav</v>
      </c>
      <c r="T34" s="234" t="str">
        <f t="shared" si="22"/>
        <v>Over</v>
      </c>
      <c r="U34" s="234" t="str">
        <f t="shared" si="23"/>
        <v>no</v>
      </c>
      <c r="V34" s="234" t="str">
        <f t="shared" si="24"/>
        <v>no</v>
      </c>
      <c r="W34" s="234" t="str">
        <f t="shared" si="25"/>
        <v>no</v>
      </c>
      <c r="X34" s="235" t="str">
        <f t="shared" si="16"/>
        <v/>
      </c>
      <c r="Y34" s="236" t="str">
        <f t="shared" si="26"/>
        <v/>
      </c>
      <c r="Z34" s="237" t="str">
        <f t="shared" si="26"/>
        <v/>
      </c>
      <c r="AA34" s="237" t="str">
        <f t="shared" si="26"/>
        <v/>
      </c>
      <c r="AB34" s="237" t="str">
        <f t="shared" si="26"/>
        <v/>
      </c>
      <c r="AC34" s="237" t="str">
        <f t="shared" si="26"/>
        <v/>
      </c>
      <c r="AD34" s="236" t="str">
        <f t="shared" si="27"/>
        <v/>
      </c>
      <c r="AE34" s="237" t="str">
        <f t="shared" si="27"/>
        <v/>
      </c>
      <c r="AF34" s="237" t="str">
        <f t="shared" si="27"/>
        <v/>
      </c>
      <c r="AG34" s="237" t="str">
        <f t="shared" si="27"/>
        <v/>
      </c>
      <c r="AH34" s="238" t="str">
        <f t="shared" si="27"/>
        <v/>
      </c>
      <c r="AJ34" s="258">
        <v>3</v>
      </c>
      <c r="AK34" s="258">
        <v>121</v>
      </c>
    </row>
    <row r="35" spans="2:37" ht="16.5" customHeight="1" x14ac:dyDescent="0.3">
      <c r="B35" s="174">
        <v>854</v>
      </c>
      <c r="C35" s="137">
        <v>2</v>
      </c>
      <c r="D35" s="153" t="s">
        <v>1</v>
      </c>
      <c r="E35" s="157">
        <v>-3500</v>
      </c>
      <c r="F35" s="162">
        <f t="shared" si="19"/>
        <v>18</v>
      </c>
      <c r="G35" s="166" t="str">
        <f t="shared" si="20"/>
        <v>126 ½</v>
      </c>
      <c r="H35" s="170">
        <f t="shared" si="14"/>
        <v>853</v>
      </c>
      <c r="I35" s="149">
        <f t="shared" si="15"/>
        <v>15</v>
      </c>
      <c r="J35" s="153" t="s">
        <v>180</v>
      </c>
      <c r="K35" s="133">
        <v>1750</v>
      </c>
      <c r="L35" s="247" t="s">
        <v>292</v>
      </c>
      <c r="M35" s="248">
        <v>0.78472222222222221</v>
      </c>
      <c r="P35" s="90">
        <v>86</v>
      </c>
      <c r="Q35" s="91" t="s">
        <v>73</v>
      </c>
      <c r="R35" s="90">
        <v>76</v>
      </c>
      <c r="S35" s="11" t="str">
        <f t="shared" si="21"/>
        <v>Dog</v>
      </c>
      <c r="T35" s="11" t="str">
        <f t="shared" si="22"/>
        <v>Over</v>
      </c>
      <c r="U35" s="11" t="str">
        <f t="shared" si="23"/>
        <v>yes</v>
      </c>
      <c r="V35" s="11" t="str">
        <f t="shared" si="24"/>
        <v/>
      </c>
      <c r="W35" s="11" t="str">
        <f t="shared" si="25"/>
        <v>no</v>
      </c>
      <c r="X35" s="17" t="str">
        <f t="shared" si="16"/>
        <v>Dog</v>
      </c>
      <c r="Y35" s="81" t="str">
        <f t="shared" si="26"/>
        <v/>
      </c>
      <c r="Z35" s="82" t="str">
        <f t="shared" si="26"/>
        <v/>
      </c>
      <c r="AA35" s="82" t="str">
        <f t="shared" si="26"/>
        <v/>
      </c>
      <c r="AB35" s="82" t="str">
        <f t="shared" si="26"/>
        <v>Dog</v>
      </c>
      <c r="AC35" s="82" t="str">
        <f t="shared" si="26"/>
        <v/>
      </c>
      <c r="AD35" s="81" t="str">
        <f t="shared" si="27"/>
        <v/>
      </c>
      <c r="AE35" s="82" t="str">
        <f t="shared" si="27"/>
        <v/>
      </c>
      <c r="AF35" s="82" t="str">
        <f t="shared" si="27"/>
        <v/>
      </c>
      <c r="AG35" s="82" t="str">
        <f t="shared" si="27"/>
        <v>Fav</v>
      </c>
      <c r="AH35" s="83" t="str">
        <f t="shared" si="27"/>
        <v/>
      </c>
      <c r="AJ35" s="264">
        <v>18</v>
      </c>
      <c r="AK35" s="264">
        <v>126.5</v>
      </c>
    </row>
    <row r="36" spans="2:37" ht="16.5" customHeight="1" thickBot="1" x14ac:dyDescent="0.35">
      <c r="B36" s="175">
        <v>840</v>
      </c>
      <c r="C36" s="138">
        <v>6</v>
      </c>
      <c r="D36" s="154" t="s">
        <v>149</v>
      </c>
      <c r="E36" s="158">
        <v>-155</v>
      </c>
      <c r="F36" s="163">
        <f t="shared" si="19"/>
        <v>3</v>
      </c>
      <c r="G36" s="167">
        <f t="shared" si="20"/>
        <v>130</v>
      </c>
      <c r="H36" s="171">
        <f t="shared" si="14"/>
        <v>839</v>
      </c>
      <c r="I36" s="150">
        <f t="shared" si="15"/>
        <v>11</v>
      </c>
      <c r="J36" s="154" t="s">
        <v>58</v>
      </c>
      <c r="K36" s="134">
        <v>135</v>
      </c>
      <c r="L36" s="249" t="s">
        <v>96</v>
      </c>
      <c r="M36" s="250">
        <v>0.7895833333333333</v>
      </c>
      <c r="P36" s="90">
        <v>53</v>
      </c>
      <c r="Q36" s="91" t="s">
        <v>73</v>
      </c>
      <c r="R36" s="90">
        <v>66</v>
      </c>
      <c r="S36" s="234" t="str">
        <f t="shared" si="21"/>
        <v>Dog</v>
      </c>
      <c r="T36" s="234" t="str">
        <f t="shared" si="22"/>
        <v>Under</v>
      </c>
      <c r="U36" s="234" t="str">
        <f t="shared" si="23"/>
        <v>no</v>
      </c>
      <c r="V36" s="234" t="str">
        <f t="shared" si="24"/>
        <v>no</v>
      </c>
      <c r="W36" s="234" t="str">
        <f t="shared" si="25"/>
        <v>no</v>
      </c>
      <c r="X36" s="239" t="str">
        <f t="shared" si="16"/>
        <v/>
      </c>
      <c r="Y36" s="240" t="str">
        <f t="shared" si="26"/>
        <v/>
      </c>
      <c r="Z36" s="241" t="str">
        <f t="shared" si="26"/>
        <v/>
      </c>
      <c r="AA36" s="241" t="str">
        <f t="shared" si="26"/>
        <v/>
      </c>
      <c r="AB36" s="241" t="str">
        <f t="shared" si="26"/>
        <v/>
      </c>
      <c r="AC36" s="241" t="str">
        <f t="shared" si="26"/>
        <v/>
      </c>
      <c r="AD36" s="240" t="str">
        <f t="shared" si="27"/>
        <v/>
      </c>
      <c r="AE36" s="241" t="str">
        <f t="shared" si="27"/>
        <v/>
      </c>
      <c r="AF36" s="241" t="str">
        <f t="shared" si="27"/>
        <v/>
      </c>
      <c r="AG36" s="241" t="str">
        <f t="shared" si="27"/>
        <v/>
      </c>
      <c r="AH36" s="242" t="str">
        <f t="shared" si="27"/>
        <v/>
      </c>
      <c r="AJ36" s="258">
        <v>3</v>
      </c>
      <c r="AK36" s="258">
        <v>130</v>
      </c>
    </row>
    <row r="37" spans="2:37" ht="16.5" customHeight="1" x14ac:dyDescent="0.25">
      <c r="R37" s="15" t="s">
        <v>315</v>
      </c>
      <c r="S37" s="201" t="str">
        <f>COUNTIF(S21:S36,"Fav")&amp;"-"&amp;COUNTIF(S21:S36,"Dog")&amp;"-"&amp;COUNTIF(S21:S36,"Push")</f>
        <v>7-9-0</v>
      </c>
      <c r="T37" s="201" t="str">
        <f>COUNTIF(T21:T36,"Over")&amp;"-"&amp;COUNTIF(T21:T36,"Under")&amp;"-"&amp;COUNTIF(T21:T36,"Push")</f>
        <v>10-5-1</v>
      </c>
      <c r="U37" s="201" t="str">
        <f>COUNTIF(U21:U36,"yes")&amp;"-"&amp;COUNTIF(U21:U36,"no")</f>
        <v>7-9</v>
      </c>
      <c r="V37" s="201" t="str">
        <f>COUNTIF(V21:V36,"yes")&amp;"-"&amp;COUNTIF(V21:V36,"no")</f>
        <v>0-5</v>
      </c>
      <c r="W37" s="201" t="str">
        <f>COUNTIF(W21:W36,"yes")&amp;"-"&amp;COUNTIF(W21:W36,"no")</f>
        <v>1-15</v>
      </c>
      <c r="X37" s="201" t="str">
        <f t="shared" ref="X37:AC37" si="28">COUNTIF(X21:X36,"Fav")&amp;"-"&amp;COUNTIF(X21:X36,"Dog")&amp;"-"&amp;COUNTIF(X21:X36,"Push")</f>
        <v>4-6-0</v>
      </c>
      <c r="Y37" s="201" t="str">
        <f t="shared" si="28"/>
        <v>2-0-0</v>
      </c>
      <c r="Z37" s="201" t="str">
        <f t="shared" si="28"/>
        <v>0-2-0</v>
      </c>
      <c r="AA37" s="201" t="str">
        <f t="shared" si="28"/>
        <v>0-1-0</v>
      </c>
      <c r="AB37" s="201" t="str">
        <f t="shared" si="28"/>
        <v>1-2-0</v>
      </c>
      <c r="AC37" s="201" t="str">
        <f t="shared" si="28"/>
        <v>1-1-0</v>
      </c>
      <c r="AD37" s="201" t="str">
        <f>COUNTIF(AD21:AD36,"Fav")&amp;"-"&amp;COUNTIF(AD21:AD36,"Dog")</f>
        <v>2-0</v>
      </c>
      <c r="AE37" s="201" t="str">
        <f>COUNTIF(AE21:AE36,"Fav")&amp;"-"&amp;COUNTIF(AE21:AE36,"Dog")</f>
        <v>2-0</v>
      </c>
      <c r="AF37" s="201" t="str">
        <f>COUNTIF(AF21:AF36,"Fav")&amp;"-"&amp;COUNTIF(AF21:AF36,"Dog")</f>
        <v>1-0</v>
      </c>
      <c r="AG37" s="201" t="str">
        <f>COUNTIF(AG21:AG36,"Fav")&amp;"-"&amp;COUNTIF(AG21:AG36,"Dog")</f>
        <v>3-0</v>
      </c>
      <c r="AH37" s="201" t="str">
        <f>COUNTIF(AH21:AH36,"Fav")&amp;"-"&amp;COUNTIF(AH21:AH36,"Dog")</f>
        <v>2-0</v>
      </c>
    </row>
    <row r="38" spans="2:37" s="200" customFormat="1" ht="16.5" customHeight="1" x14ac:dyDescent="0.25">
      <c r="B38" s="194"/>
      <c r="C38" s="194"/>
      <c r="D38" s="195"/>
      <c r="E38" s="196"/>
      <c r="F38" s="197"/>
      <c r="G38" s="197"/>
      <c r="H38" s="194"/>
      <c r="I38" s="194"/>
      <c r="J38" s="195"/>
      <c r="K38" s="198"/>
      <c r="L38" s="199"/>
      <c r="M38" s="199"/>
      <c r="N38" s="366"/>
      <c r="O38" s="366"/>
      <c r="P38" s="7"/>
      <c r="Q38" s="5"/>
      <c r="R38" s="15" t="s">
        <v>114</v>
      </c>
      <c r="S38" s="202" t="str">
        <f>COUNTIF(S4:S36,"Fav")&amp;"-"&amp;COUNTIF(S4:S36,"Dog")&amp;"-"&amp;COUNTIF(S4:S36,"Push")</f>
        <v>11-21-0</v>
      </c>
      <c r="T38" s="202" t="str">
        <f>COUNTIF(T4:T37,"Over")&amp;"-"&amp;COUNTIF(T4:T37,"Under")&amp;"-"&amp;COUNTIF(T4:T36,"Push")</f>
        <v>15-16-1</v>
      </c>
      <c r="U38" s="202" t="str">
        <f>COUNTIF(U4:U37,"yes")&amp;"-"&amp;COUNTIF(U4:U37,"no")</f>
        <v>14-18</v>
      </c>
      <c r="V38" s="201" t="str">
        <f>COUNTIF(V4:V37,"yes")&amp;"-"&amp;COUNTIF(V4:V37,"no")</f>
        <v>2-9</v>
      </c>
      <c r="W38" s="201" t="str">
        <f>COUNTIF(W4:W37,"yes")&amp;"-"&amp;COUNTIF(W4:W37,"no")</f>
        <v>4-28</v>
      </c>
      <c r="X38" s="202" t="str">
        <f t="shared" ref="X38:AC38" si="29">COUNTIF(X4:X37,"Fav")&amp;"-"&amp;COUNTIF(X4:X37,"Dog")&amp;"-"&amp;COUNTIF(X4:X37,"Push")</f>
        <v>7-13-0</v>
      </c>
      <c r="Y38" s="202" t="str">
        <f t="shared" si="29"/>
        <v>3-1-0</v>
      </c>
      <c r="Z38" s="202" t="str">
        <f t="shared" si="29"/>
        <v>1-3-0</v>
      </c>
      <c r="AA38" s="202" t="str">
        <f t="shared" si="29"/>
        <v>0-4-0</v>
      </c>
      <c r="AB38" s="202" t="str">
        <f t="shared" si="29"/>
        <v>1-3-0</v>
      </c>
      <c r="AC38" s="202" t="str">
        <f t="shared" si="29"/>
        <v>2-2-0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  <c r="AF38" s="202" t="str">
        <f>COUNTIF(AF4:AF37,"Fav")&amp;"-"&amp;COUNTIF(AF4:AF37,"Dog")</f>
        <v>2-2</v>
      </c>
      <c r="AG38" s="202" t="str">
        <f>COUNTIF(AG4:AG37,"Fav")&amp;"-"&amp;COUNTIF(AG4:AG37,"Dog")</f>
        <v>4-0</v>
      </c>
      <c r="AH38" s="202" t="str">
        <f>COUNTIF(AH4:AH37,"Fav")&amp;"-"&amp;COUNTIF(AH4:AH37,"Dog")</f>
        <v>4-0</v>
      </c>
    </row>
    <row r="39" spans="2:37" ht="16.5" customHeight="1" x14ac:dyDescent="0.25">
      <c r="H39" s="35"/>
      <c r="I39" s="35"/>
    </row>
    <row r="40" spans="2:37" ht="25.5" x14ac:dyDescent="0.35">
      <c r="B40" s="413" t="s">
        <v>358</v>
      </c>
      <c r="C40" s="415"/>
      <c r="D40" s="455"/>
      <c r="E40" s="455"/>
      <c r="F40" s="455"/>
      <c r="G40" s="455"/>
      <c r="H40" s="455"/>
      <c r="I40" s="455"/>
      <c r="J40" s="455"/>
      <c r="K40" s="455"/>
      <c r="L40" s="455"/>
      <c r="M40" s="457"/>
      <c r="P40" s="449"/>
      <c r="Q40" s="450"/>
      <c r="R40" s="450"/>
      <c r="S40" s="450"/>
      <c r="T40" s="450"/>
      <c r="U40" s="447" t="s">
        <v>197</v>
      </c>
      <c r="V40" s="447" t="s">
        <v>363</v>
      </c>
      <c r="W40" s="447" t="s">
        <v>360</v>
      </c>
      <c r="X40" s="449" t="s">
        <v>198</v>
      </c>
      <c r="Y40" s="450"/>
      <c r="Z40" s="450"/>
      <c r="AA40" s="450"/>
      <c r="AB40" s="450"/>
      <c r="AC40" s="451"/>
      <c r="AD40" s="449" t="s">
        <v>200</v>
      </c>
      <c r="AE40" s="450"/>
      <c r="AF40" s="450"/>
      <c r="AG40" s="450"/>
      <c r="AH40" s="451"/>
    </row>
    <row r="41" spans="2:37" ht="13.5" thickBot="1" x14ac:dyDescent="0.25">
      <c r="B41" s="47" t="s">
        <v>297</v>
      </c>
      <c r="C41" s="47" t="s">
        <v>238</v>
      </c>
      <c r="D41" s="48" t="s">
        <v>236</v>
      </c>
      <c r="E41" s="48" t="s">
        <v>210</v>
      </c>
      <c r="F41" s="159" t="s">
        <v>233</v>
      </c>
      <c r="G41" s="159" t="s">
        <v>72</v>
      </c>
      <c r="H41" s="48" t="s">
        <v>297</v>
      </c>
      <c r="I41" s="48" t="s">
        <v>238</v>
      </c>
      <c r="J41" s="48" t="s">
        <v>237</v>
      </c>
      <c r="K41" s="51" t="s">
        <v>210</v>
      </c>
      <c r="L41" s="48" t="s">
        <v>234</v>
      </c>
      <c r="M41" s="49" t="s">
        <v>235</v>
      </c>
      <c r="P41" s="453" t="s">
        <v>199</v>
      </c>
      <c r="Q41" s="454"/>
      <c r="R41" s="454"/>
      <c r="S41" s="70" t="s">
        <v>71</v>
      </c>
      <c r="T41" s="70" t="s">
        <v>72</v>
      </c>
      <c r="U41" s="448"/>
      <c r="V41" s="448"/>
      <c r="W41" s="448"/>
      <c r="X41" s="71" t="s">
        <v>77</v>
      </c>
      <c r="Y41" s="97">
        <v>5</v>
      </c>
      <c r="Z41" s="98">
        <v>4</v>
      </c>
      <c r="AA41" s="98">
        <v>3</v>
      </c>
      <c r="AB41" s="98">
        <v>2</v>
      </c>
      <c r="AC41" s="99">
        <v>1</v>
      </c>
      <c r="AD41" s="100">
        <v>5</v>
      </c>
      <c r="AE41" s="98">
        <v>4</v>
      </c>
      <c r="AF41" s="98">
        <v>3</v>
      </c>
      <c r="AG41" s="98">
        <v>2</v>
      </c>
      <c r="AH41" s="99">
        <v>1</v>
      </c>
    </row>
    <row r="42" spans="2:37" ht="16.5" customHeight="1" x14ac:dyDescent="0.3">
      <c r="B42" s="172"/>
      <c r="C42" s="143">
        <v>3</v>
      </c>
      <c r="D42" s="139" t="s">
        <v>13</v>
      </c>
      <c r="E42" s="155"/>
      <c r="F42" s="229" t="str">
        <f>IF(AJ42=INT(AJ42),AJ42,CONCATENATE(TRUNC(AJ42)," ½"))</f>
        <v>6 ½</v>
      </c>
      <c r="G42" s="251" t="str">
        <f>IF(AK42=INT(AK42),AK42,CONCATENATE(TRUNC(AK42)," ½"))</f>
        <v>66 ½</v>
      </c>
      <c r="H42" s="168"/>
      <c r="I42" s="147">
        <f t="shared" ref="I42:I57" si="30">17-C42</f>
        <v>14</v>
      </c>
      <c r="J42" s="151" t="s">
        <v>285</v>
      </c>
      <c r="K42" s="131"/>
      <c r="L42" s="243" t="s">
        <v>4</v>
      </c>
      <c r="M42" s="244">
        <v>0.38541666666666669</v>
      </c>
      <c r="P42" s="90">
        <v>31</v>
      </c>
      <c r="Q42" s="91" t="s">
        <v>73</v>
      </c>
      <c r="R42" s="90">
        <v>27</v>
      </c>
      <c r="S42" s="11" t="str">
        <f>IF((P42-AJ42)&gt;R42,"Fav",IF(P42&lt;(R42+AJ42),"Dog","Push"))</f>
        <v>Dog</v>
      </c>
      <c r="T42" s="11" t="str">
        <f>IF((P42+R42)&gt;AK42,"Over",IF((P42+R42)&lt;AK42,"Under","Push"))</f>
        <v>Under</v>
      </c>
      <c r="U42" s="11" t="str">
        <f>IF(AND(P42&gt;R42,P42-R42&lt;=AJ42),"yes","no")</f>
        <v>yes</v>
      </c>
      <c r="V42" s="11" t="str">
        <f>IF(AJ42&lt;4,U42,"")</f>
        <v/>
      </c>
      <c r="W42" s="11" t="str">
        <f>IF(AND((P42-R42)&gt;=(AJ42-1),(P42-R42)&lt;=(AJ42+1)),"yes", "no")</f>
        <v>no</v>
      </c>
      <c r="X42" s="76" t="str">
        <f t="shared" ref="X42:X57" si="31">IF(C42&lt;6,S42,"")</f>
        <v>Dog</v>
      </c>
      <c r="Y42" s="77" t="str">
        <f t="shared" ref="Y42:AC51" si="32">IF($C42=Y$3,$S42,"")</f>
        <v/>
      </c>
      <c r="Z42" s="78" t="str">
        <f t="shared" si="32"/>
        <v/>
      </c>
      <c r="AA42" s="78" t="str">
        <f t="shared" si="32"/>
        <v>Dog</v>
      </c>
      <c r="AB42" s="78" t="str">
        <f t="shared" si="32"/>
        <v/>
      </c>
      <c r="AC42" s="78" t="str">
        <f t="shared" si="32"/>
        <v/>
      </c>
      <c r="AD42" s="77" t="str">
        <f t="shared" ref="AD42:AH51" si="33">IF($C42=AD$3,IF($P42=$R42,"Push",IF($P42&gt;$R42,"Fav","Dog")),"")</f>
        <v/>
      </c>
      <c r="AE42" s="78" t="str">
        <f t="shared" si="33"/>
        <v/>
      </c>
      <c r="AF42" s="78" t="str">
        <f t="shared" si="33"/>
        <v>Fav</v>
      </c>
      <c r="AG42" s="78" t="str">
        <f t="shared" si="33"/>
        <v/>
      </c>
      <c r="AH42" s="79" t="str">
        <f t="shared" si="33"/>
        <v/>
      </c>
      <c r="AJ42">
        <v>6.5</v>
      </c>
      <c r="AK42">
        <v>66.5</v>
      </c>
    </row>
    <row r="43" spans="2:37" ht="16.5" customHeight="1" x14ac:dyDescent="0.3">
      <c r="B43" s="173"/>
      <c r="C43" s="144">
        <v>3</v>
      </c>
      <c r="D43" s="140" t="s">
        <v>76</v>
      </c>
      <c r="E43" s="156"/>
      <c r="F43" s="259">
        <f>IF(AJ43=INT(AJ43),AJ43,CONCATENATE(TRUNC(AJ43)," ½"))</f>
        <v>8</v>
      </c>
      <c r="G43" s="262">
        <f>IF(AK43=INT(AK43),AK43,CONCATENATE(TRUNC(AK43)," ½"))</f>
        <v>68</v>
      </c>
      <c r="H43" s="169"/>
      <c r="I43" s="148">
        <f t="shared" si="30"/>
        <v>14</v>
      </c>
      <c r="J43" s="152" t="s">
        <v>283</v>
      </c>
      <c r="K43" s="132"/>
      <c r="L43" s="245" t="s">
        <v>9</v>
      </c>
      <c r="M43" s="246">
        <v>0.3888888888888889</v>
      </c>
      <c r="P43" s="90">
        <v>28</v>
      </c>
      <c r="Q43" s="91" t="s">
        <v>73</v>
      </c>
      <c r="R43" s="90">
        <v>31</v>
      </c>
      <c r="S43" s="234" t="str">
        <f>IF((P43-AJ43)&gt;R43,"Fav",IF(P43&lt;(R43+AJ43),"Dog","Push"))</f>
        <v>Dog</v>
      </c>
      <c r="T43" s="234" t="str">
        <f>IF((P43+R43)&gt;AK43,"Over",IF((P43+R43)&lt;AK43,"Under","Push"))</f>
        <v>Under</v>
      </c>
      <c r="U43" s="234" t="str">
        <f>IF(AND(P43&gt;R43,P43-R43&lt;=AJ43),"yes","no")</f>
        <v>no</v>
      </c>
      <c r="V43" s="234" t="str">
        <f>IF(AJ43&lt;4,U43,"")</f>
        <v/>
      </c>
      <c r="W43" s="234" t="str">
        <f>IF(AND((P43-R43)&gt;=(AJ43-1),(P43-R43)&lt;=(AJ43+1)),"yes", "no")</f>
        <v>no</v>
      </c>
      <c r="X43" s="278" t="str">
        <f t="shared" si="31"/>
        <v>Dog</v>
      </c>
      <c r="Y43" s="236" t="str">
        <f t="shared" si="32"/>
        <v/>
      </c>
      <c r="Z43" s="237" t="str">
        <f t="shared" si="32"/>
        <v/>
      </c>
      <c r="AA43" s="237" t="str">
        <f t="shared" si="32"/>
        <v>Dog</v>
      </c>
      <c r="AB43" s="237" t="str">
        <f t="shared" si="32"/>
        <v/>
      </c>
      <c r="AC43" s="237" t="str">
        <f t="shared" si="32"/>
        <v/>
      </c>
      <c r="AD43" s="236" t="str">
        <f t="shared" si="33"/>
        <v/>
      </c>
      <c r="AE43" s="237" t="str">
        <f t="shared" si="33"/>
        <v/>
      </c>
      <c r="AF43" s="237" t="str">
        <f t="shared" si="33"/>
        <v>Dog</v>
      </c>
      <c r="AG43" s="237" t="str">
        <f t="shared" si="33"/>
        <v/>
      </c>
      <c r="AH43" s="238" t="str">
        <f t="shared" si="33"/>
        <v/>
      </c>
      <c r="AJ43">
        <v>8</v>
      </c>
      <c r="AK43">
        <v>68</v>
      </c>
    </row>
    <row r="44" spans="2:37" ht="16.5" customHeight="1" x14ac:dyDescent="0.3">
      <c r="B44" s="174"/>
      <c r="C44" s="145">
        <v>3</v>
      </c>
      <c r="D44" s="141" t="s">
        <v>89</v>
      </c>
      <c r="E44" s="157"/>
      <c r="F44" s="260">
        <f t="shared" ref="F44:F53" si="34">IF(AJ44=INT(AJ44),AJ44,CONCATENATE(TRUNC(AJ44)," ½"))</f>
        <v>5</v>
      </c>
      <c r="G44" s="252">
        <f t="shared" ref="G44:G57" si="35">IF(AK44=INT(AK44),AK44,CONCATENATE(TRUNC(AK44)," ½"))</f>
        <v>58</v>
      </c>
      <c r="H44" s="170"/>
      <c r="I44" s="149">
        <f t="shared" si="30"/>
        <v>14</v>
      </c>
      <c r="J44" s="153" t="s">
        <v>287</v>
      </c>
      <c r="K44" s="133"/>
      <c r="L44" s="247" t="s">
        <v>160</v>
      </c>
      <c r="M44" s="248">
        <v>0.44444444444444442</v>
      </c>
      <c r="P44" s="90">
        <v>33</v>
      </c>
      <c r="Q44" s="91" t="s">
        <v>73</v>
      </c>
      <c r="R44" s="90">
        <v>30</v>
      </c>
      <c r="S44" s="11" t="str">
        <f t="shared" ref="S44:S57" si="36">IF((P44-AJ44)&gt;R44,"Fav",IF(P44&lt;(R44+AJ44),"Dog","Push"))</f>
        <v>Dog</v>
      </c>
      <c r="T44" s="11" t="str">
        <f t="shared" ref="T44:T57" si="37">IF((P44+R44)&gt;AK44,"Over",IF((P44+R44)&lt;AK44,"Under","Push"))</f>
        <v>Over</v>
      </c>
      <c r="U44" s="11" t="str">
        <f>IF(AND(P44&gt;R44,P44-R44&lt;=AJ44),"yes","no")</f>
        <v>yes</v>
      </c>
      <c r="V44" s="11" t="str">
        <f t="shared" ref="V44:V57" si="38">IF(AJ44&lt;4,U44,"")</f>
        <v/>
      </c>
      <c r="W44" s="11" t="str">
        <f t="shared" ref="W44:W57" si="39">IF(AND((P44-R44)&gt;=(AJ44-1),(P44-R44)&lt;=(AJ44+1)),"yes", "no")</f>
        <v>no</v>
      </c>
      <c r="X44" s="80" t="str">
        <f t="shared" si="31"/>
        <v>Dog</v>
      </c>
      <c r="Y44" s="81" t="str">
        <f t="shared" si="32"/>
        <v/>
      </c>
      <c r="Z44" s="82" t="str">
        <f t="shared" si="32"/>
        <v/>
      </c>
      <c r="AA44" s="82" t="str">
        <f t="shared" si="32"/>
        <v>Dog</v>
      </c>
      <c r="AB44" s="82" t="str">
        <f t="shared" si="32"/>
        <v/>
      </c>
      <c r="AC44" s="82" t="str">
        <f t="shared" si="32"/>
        <v/>
      </c>
      <c r="AD44" s="81" t="str">
        <f t="shared" si="33"/>
        <v/>
      </c>
      <c r="AE44" s="82" t="str">
        <f t="shared" si="33"/>
        <v/>
      </c>
      <c r="AF44" s="82" t="str">
        <f t="shared" si="33"/>
        <v>Fav</v>
      </c>
      <c r="AG44" s="82" t="str">
        <f t="shared" si="33"/>
        <v/>
      </c>
      <c r="AH44" s="83" t="str">
        <f t="shared" si="33"/>
        <v/>
      </c>
      <c r="AJ44">
        <v>5</v>
      </c>
      <c r="AK44">
        <v>58</v>
      </c>
    </row>
    <row r="45" spans="2:37" ht="16.5" customHeight="1" x14ac:dyDescent="0.3">
      <c r="B45" s="173"/>
      <c r="C45" s="144">
        <v>2</v>
      </c>
      <c r="D45" s="140" t="s">
        <v>48</v>
      </c>
      <c r="E45" s="156"/>
      <c r="F45" s="259" t="str">
        <f t="shared" si="34"/>
        <v>13 ½</v>
      </c>
      <c r="G45" s="262" t="str">
        <f t="shared" si="35"/>
        <v>62 ½</v>
      </c>
      <c r="H45" s="169"/>
      <c r="I45" s="148">
        <f t="shared" si="30"/>
        <v>15</v>
      </c>
      <c r="J45" s="152" t="s">
        <v>289</v>
      </c>
      <c r="K45" s="132"/>
      <c r="L45" s="245" t="s">
        <v>288</v>
      </c>
      <c r="M45" s="246">
        <v>0.46527777777777773</v>
      </c>
      <c r="P45" s="90">
        <v>54</v>
      </c>
      <c r="Q45" s="91" t="s">
        <v>73</v>
      </c>
      <c r="R45" s="90">
        <v>33</v>
      </c>
      <c r="S45" s="234" t="str">
        <f t="shared" si="36"/>
        <v>Fav</v>
      </c>
      <c r="T45" s="234" t="str">
        <f t="shared" si="37"/>
        <v>Over</v>
      </c>
      <c r="U45" s="234" t="str">
        <f t="shared" ref="U45:U57" si="40">IF(AND(P45&gt;R45,P45-R45&lt;=AJ45),"yes","no")</f>
        <v>no</v>
      </c>
      <c r="V45" s="234" t="str">
        <f t="shared" si="38"/>
        <v/>
      </c>
      <c r="W45" s="234" t="str">
        <f t="shared" si="39"/>
        <v>no</v>
      </c>
      <c r="X45" s="278" t="str">
        <f t="shared" si="31"/>
        <v>Fav</v>
      </c>
      <c r="Y45" s="236" t="str">
        <f t="shared" si="32"/>
        <v/>
      </c>
      <c r="Z45" s="237" t="str">
        <f t="shared" si="32"/>
        <v/>
      </c>
      <c r="AA45" s="237" t="str">
        <f t="shared" si="32"/>
        <v/>
      </c>
      <c r="AB45" s="237" t="str">
        <f t="shared" si="32"/>
        <v>Fav</v>
      </c>
      <c r="AC45" s="237" t="str">
        <f t="shared" si="32"/>
        <v/>
      </c>
      <c r="AD45" s="236" t="str">
        <f t="shared" si="33"/>
        <v/>
      </c>
      <c r="AE45" s="237" t="str">
        <f t="shared" si="33"/>
        <v/>
      </c>
      <c r="AF45" s="237" t="str">
        <f t="shared" si="33"/>
        <v/>
      </c>
      <c r="AG45" s="237" t="str">
        <f t="shared" si="33"/>
        <v>Fav</v>
      </c>
      <c r="AH45" s="238" t="str">
        <f t="shared" si="33"/>
        <v/>
      </c>
      <c r="AJ45">
        <v>13.5</v>
      </c>
      <c r="AK45">
        <v>62.5</v>
      </c>
    </row>
    <row r="46" spans="2:37" ht="16.5" customHeight="1" x14ac:dyDescent="0.3">
      <c r="B46" s="174"/>
      <c r="C46" s="145">
        <v>11</v>
      </c>
      <c r="D46" s="141" t="s">
        <v>93</v>
      </c>
      <c r="E46" s="157"/>
      <c r="F46" s="260">
        <f t="shared" si="34"/>
        <v>1</v>
      </c>
      <c r="G46" s="252">
        <f t="shared" si="35"/>
        <v>57</v>
      </c>
      <c r="H46" s="170"/>
      <c r="I46" s="149">
        <f t="shared" si="30"/>
        <v>6</v>
      </c>
      <c r="J46" s="153" t="s">
        <v>38</v>
      </c>
      <c r="K46" s="133"/>
      <c r="L46" s="247" t="s">
        <v>4</v>
      </c>
      <c r="M46" s="248">
        <v>0.48958333333333331</v>
      </c>
      <c r="P46" s="90">
        <v>24</v>
      </c>
      <c r="Q46" s="91" t="s">
        <v>73</v>
      </c>
      <c r="R46" s="90">
        <v>26</v>
      </c>
      <c r="S46" s="11" t="str">
        <f t="shared" si="36"/>
        <v>Dog</v>
      </c>
      <c r="T46" s="11" t="str">
        <f t="shared" si="37"/>
        <v>Under</v>
      </c>
      <c r="U46" s="11" t="str">
        <f t="shared" si="40"/>
        <v>no</v>
      </c>
      <c r="V46" s="11" t="str">
        <f t="shared" si="38"/>
        <v>no</v>
      </c>
      <c r="W46" s="11" t="str">
        <f t="shared" si="39"/>
        <v>no</v>
      </c>
      <c r="X46" s="80" t="str">
        <f t="shared" si="31"/>
        <v/>
      </c>
      <c r="Y46" s="81" t="str">
        <f t="shared" si="32"/>
        <v/>
      </c>
      <c r="Z46" s="82" t="str">
        <f t="shared" si="32"/>
        <v/>
      </c>
      <c r="AA46" s="82" t="str">
        <f t="shared" si="32"/>
        <v/>
      </c>
      <c r="AB46" s="82" t="str">
        <f t="shared" si="32"/>
        <v/>
      </c>
      <c r="AC46" s="82" t="str">
        <f t="shared" si="32"/>
        <v/>
      </c>
      <c r="AD46" s="81" t="str">
        <f t="shared" si="33"/>
        <v/>
      </c>
      <c r="AE46" s="82" t="str">
        <f t="shared" si="33"/>
        <v/>
      </c>
      <c r="AF46" s="82" t="str">
        <f t="shared" si="33"/>
        <v/>
      </c>
      <c r="AG46" s="82" t="str">
        <f t="shared" si="33"/>
        <v/>
      </c>
      <c r="AH46" s="83" t="str">
        <f t="shared" si="33"/>
        <v/>
      </c>
      <c r="AJ46">
        <v>1</v>
      </c>
      <c r="AK46">
        <v>57</v>
      </c>
    </row>
    <row r="47" spans="2:37" ht="16.5" customHeight="1" x14ac:dyDescent="0.3">
      <c r="B47" s="173"/>
      <c r="C47" s="144">
        <v>6</v>
      </c>
      <c r="D47" s="140" t="s">
        <v>284</v>
      </c>
      <c r="E47" s="156"/>
      <c r="F47" s="259">
        <f t="shared" si="34"/>
        <v>2</v>
      </c>
      <c r="G47" s="262" t="str">
        <f t="shared" si="35"/>
        <v>61 ½</v>
      </c>
      <c r="H47" s="169"/>
      <c r="I47" s="148">
        <f t="shared" si="30"/>
        <v>11</v>
      </c>
      <c r="J47" s="152" t="s">
        <v>68</v>
      </c>
      <c r="K47" s="132"/>
      <c r="L47" s="245" t="s">
        <v>9</v>
      </c>
      <c r="M47" s="246">
        <v>0.50694444444444442</v>
      </c>
      <c r="P47" s="90">
        <v>30</v>
      </c>
      <c r="Q47" s="91" t="s">
        <v>73</v>
      </c>
      <c r="R47" s="90">
        <v>34</v>
      </c>
      <c r="S47" s="234" t="str">
        <f t="shared" si="36"/>
        <v>Dog</v>
      </c>
      <c r="T47" s="234" t="str">
        <f t="shared" si="37"/>
        <v>Over</v>
      </c>
      <c r="U47" s="234" t="str">
        <f t="shared" si="40"/>
        <v>no</v>
      </c>
      <c r="V47" s="234" t="str">
        <f t="shared" si="38"/>
        <v>no</v>
      </c>
      <c r="W47" s="234" t="str">
        <f t="shared" si="39"/>
        <v>no</v>
      </c>
      <c r="X47" s="278" t="str">
        <f t="shared" si="31"/>
        <v/>
      </c>
      <c r="Y47" s="236" t="str">
        <f t="shared" si="32"/>
        <v/>
      </c>
      <c r="Z47" s="237" t="str">
        <f t="shared" si="32"/>
        <v/>
      </c>
      <c r="AA47" s="237" t="str">
        <f t="shared" si="32"/>
        <v/>
      </c>
      <c r="AB47" s="237" t="str">
        <f t="shared" si="32"/>
        <v/>
      </c>
      <c r="AC47" s="237" t="str">
        <f t="shared" si="32"/>
        <v/>
      </c>
      <c r="AD47" s="236" t="str">
        <f t="shared" si="33"/>
        <v/>
      </c>
      <c r="AE47" s="237" t="str">
        <f t="shared" si="33"/>
        <v/>
      </c>
      <c r="AF47" s="237" t="str">
        <f t="shared" si="33"/>
        <v/>
      </c>
      <c r="AG47" s="237" t="str">
        <f t="shared" si="33"/>
        <v/>
      </c>
      <c r="AH47" s="238" t="str">
        <f t="shared" si="33"/>
        <v/>
      </c>
      <c r="AJ47">
        <v>2</v>
      </c>
      <c r="AK47">
        <v>61.5</v>
      </c>
    </row>
    <row r="48" spans="2:37" ht="16.5" customHeight="1" x14ac:dyDescent="0.3">
      <c r="B48" s="174"/>
      <c r="C48" s="145">
        <v>6</v>
      </c>
      <c r="D48" s="141" t="s">
        <v>110</v>
      </c>
      <c r="E48" s="157"/>
      <c r="F48" s="260">
        <f t="shared" si="34"/>
        <v>1</v>
      </c>
      <c r="G48" s="252" t="str">
        <f t="shared" si="35"/>
        <v>67 ½</v>
      </c>
      <c r="H48" s="170"/>
      <c r="I48" s="149">
        <f t="shared" si="30"/>
        <v>11</v>
      </c>
      <c r="J48" s="153" t="s">
        <v>53</v>
      </c>
      <c r="K48" s="133"/>
      <c r="L48" s="247" t="s">
        <v>160</v>
      </c>
      <c r="M48" s="248">
        <v>0.54861111111111105</v>
      </c>
      <c r="P48" s="90">
        <v>36</v>
      </c>
      <c r="Q48" s="91" t="s">
        <v>73</v>
      </c>
      <c r="R48" s="90">
        <v>24</v>
      </c>
      <c r="S48" s="11" t="str">
        <f t="shared" si="36"/>
        <v>Fav</v>
      </c>
      <c r="T48" s="11" t="str">
        <f t="shared" si="37"/>
        <v>Under</v>
      </c>
      <c r="U48" s="11" t="str">
        <f t="shared" si="40"/>
        <v>no</v>
      </c>
      <c r="V48" s="11" t="str">
        <f t="shared" si="38"/>
        <v>no</v>
      </c>
      <c r="W48" s="11" t="str">
        <f t="shared" si="39"/>
        <v>no</v>
      </c>
      <c r="X48" s="80" t="str">
        <f t="shared" si="31"/>
        <v/>
      </c>
      <c r="Y48" s="81" t="str">
        <f t="shared" si="32"/>
        <v/>
      </c>
      <c r="Z48" s="82" t="str">
        <f t="shared" si="32"/>
        <v/>
      </c>
      <c r="AA48" s="82" t="str">
        <f t="shared" si="32"/>
        <v/>
      </c>
      <c r="AB48" s="82" t="str">
        <f t="shared" si="32"/>
        <v/>
      </c>
      <c r="AC48" s="82" t="str">
        <f t="shared" si="32"/>
        <v/>
      </c>
      <c r="AD48" s="81" t="str">
        <f t="shared" si="33"/>
        <v/>
      </c>
      <c r="AE48" s="82" t="str">
        <f t="shared" si="33"/>
        <v/>
      </c>
      <c r="AF48" s="82" t="str">
        <f t="shared" si="33"/>
        <v/>
      </c>
      <c r="AG48" s="82" t="str">
        <f t="shared" si="33"/>
        <v/>
      </c>
      <c r="AH48" s="83" t="str">
        <f t="shared" si="33"/>
        <v/>
      </c>
      <c r="AJ48">
        <v>1</v>
      </c>
      <c r="AK48">
        <v>67.5</v>
      </c>
    </row>
    <row r="49" spans="2:37" ht="16.5" customHeight="1" x14ac:dyDescent="0.3">
      <c r="B49" s="173"/>
      <c r="C49" s="144">
        <v>10</v>
      </c>
      <c r="D49" s="140" t="s">
        <v>23</v>
      </c>
      <c r="E49" s="156"/>
      <c r="F49" s="259">
        <f t="shared" si="34"/>
        <v>2</v>
      </c>
      <c r="G49" s="262">
        <f t="shared" si="35"/>
        <v>64</v>
      </c>
      <c r="H49" s="169"/>
      <c r="I49" s="148">
        <f t="shared" si="30"/>
        <v>7</v>
      </c>
      <c r="J49" s="152" t="s">
        <v>30</v>
      </c>
      <c r="K49" s="132"/>
      <c r="L49" s="245" t="s">
        <v>288</v>
      </c>
      <c r="M49" s="246">
        <v>0.56944444444444442</v>
      </c>
      <c r="P49" s="90">
        <v>29</v>
      </c>
      <c r="Q49" s="91" t="s">
        <v>73</v>
      </c>
      <c r="R49" s="90">
        <v>30</v>
      </c>
      <c r="S49" s="234" t="str">
        <f t="shared" si="36"/>
        <v>Dog</v>
      </c>
      <c r="T49" s="234" t="str">
        <f t="shared" si="37"/>
        <v>Under</v>
      </c>
      <c r="U49" s="234" t="str">
        <f t="shared" si="40"/>
        <v>no</v>
      </c>
      <c r="V49" s="234" t="str">
        <f t="shared" si="38"/>
        <v>no</v>
      </c>
      <c r="W49" s="234" t="str">
        <f t="shared" si="39"/>
        <v>no</v>
      </c>
      <c r="X49" s="278" t="str">
        <f t="shared" si="31"/>
        <v/>
      </c>
      <c r="Y49" s="236" t="str">
        <f t="shared" si="32"/>
        <v/>
      </c>
      <c r="Z49" s="237" t="str">
        <f t="shared" si="32"/>
        <v/>
      </c>
      <c r="AA49" s="237" t="str">
        <f t="shared" si="32"/>
        <v/>
      </c>
      <c r="AB49" s="237" t="str">
        <f t="shared" si="32"/>
        <v/>
      </c>
      <c r="AC49" s="237" t="str">
        <f t="shared" si="32"/>
        <v/>
      </c>
      <c r="AD49" s="236" t="str">
        <f t="shared" si="33"/>
        <v/>
      </c>
      <c r="AE49" s="237" t="str">
        <f t="shared" si="33"/>
        <v/>
      </c>
      <c r="AF49" s="237" t="str">
        <f t="shared" si="33"/>
        <v/>
      </c>
      <c r="AG49" s="237" t="str">
        <f t="shared" si="33"/>
        <v/>
      </c>
      <c r="AH49" s="238" t="str">
        <f t="shared" si="33"/>
        <v/>
      </c>
      <c r="AJ49">
        <v>2</v>
      </c>
      <c r="AK49">
        <v>64</v>
      </c>
    </row>
    <row r="50" spans="2:37" ht="16.5" customHeight="1" x14ac:dyDescent="0.3">
      <c r="B50" s="174"/>
      <c r="C50" s="145">
        <v>1</v>
      </c>
      <c r="D50" s="141" t="s">
        <v>63</v>
      </c>
      <c r="E50" s="157"/>
      <c r="F50" s="260" t="str">
        <f t="shared" si="34"/>
        <v>13 ½</v>
      </c>
      <c r="G50" s="252">
        <f t="shared" si="35"/>
        <v>68</v>
      </c>
      <c r="H50" s="170"/>
      <c r="I50" s="149">
        <f t="shared" si="30"/>
        <v>16</v>
      </c>
      <c r="J50" s="153" t="s">
        <v>286</v>
      </c>
      <c r="K50" s="133"/>
      <c r="L50" s="247" t="s">
        <v>4</v>
      </c>
      <c r="M50" s="248">
        <v>0.65972222222222221</v>
      </c>
      <c r="P50" s="90">
        <v>49</v>
      </c>
      <c r="Q50" s="91" t="s">
        <v>73</v>
      </c>
      <c r="R50" s="90">
        <v>26</v>
      </c>
      <c r="S50" s="11" t="str">
        <f t="shared" si="36"/>
        <v>Fav</v>
      </c>
      <c r="T50" s="11" t="str">
        <f t="shared" si="37"/>
        <v>Over</v>
      </c>
      <c r="U50" s="11" t="str">
        <f t="shared" si="40"/>
        <v>no</v>
      </c>
      <c r="V50" s="11" t="str">
        <f t="shared" si="38"/>
        <v/>
      </c>
      <c r="W50" s="11" t="str">
        <f t="shared" si="39"/>
        <v>no</v>
      </c>
      <c r="X50" s="80" t="str">
        <f t="shared" si="31"/>
        <v>Fav</v>
      </c>
      <c r="Y50" s="81" t="str">
        <f t="shared" si="32"/>
        <v/>
      </c>
      <c r="Z50" s="82" t="str">
        <f t="shared" si="32"/>
        <v/>
      </c>
      <c r="AA50" s="82" t="str">
        <f t="shared" si="32"/>
        <v/>
      </c>
      <c r="AB50" s="82" t="str">
        <f t="shared" si="32"/>
        <v/>
      </c>
      <c r="AC50" s="82" t="str">
        <f t="shared" si="32"/>
        <v>Fav</v>
      </c>
      <c r="AD50" s="81" t="str">
        <f t="shared" si="33"/>
        <v/>
      </c>
      <c r="AE50" s="82" t="str">
        <f t="shared" si="33"/>
        <v/>
      </c>
      <c r="AF50" s="82" t="str">
        <f t="shared" si="33"/>
        <v/>
      </c>
      <c r="AG50" s="82" t="str">
        <f t="shared" si="33"/>
        <v/>
      </c>
      <c r="AH50" s="83" t="str">
        <f t="shared" si="33"/>
        <v>Fav</v>
      </c>
      <c r="AJ50">
        <v>13.5</v>
      </c>
      <c r="AK50">
        <v>68</v>
      </c>
    </row>
    <row r="51" spans="2:37" ht="16.5" customHeight="1" x14ac:dyDescent="0.3">
      <c r="B51" s="173"/>
      <c r="C51" s="144">
        <v>9</v>
      </c>
      <c r="D51" s="140" t="s">
        <v>108</v>
      </c>
      <c r="E51" s="156"/>
      <c r="F51" s="259">
        <f t="shared" si="34"/>
        <v>0</v>
      </c>
      <c r="G51" s="262">
        <f t="shared" si="35"/>
        <v>53</v>
      </c>
      <c r="H51" s="169"/>
      <c r="I51" s="148">
        <f t="shared" si="30"/>
        <v>8</v>
      </c>
      <c r="J51" s="152" t="s">
        <v>20</v>
      </c>
      <c r="K51" s="132"/>
      <c r="L51" s="245" t="s">
        <v>9</v>
      </c>
      <c r="M51" s="246">
        <v>0.67361111111111116</v>
      </c>
      <c r="P51" s="90">
        <v>29</v>
      </c>
      <c r="Q51" s="91" t="s">
        <v>73</v>
      </c>
      <c r="R51" s="90">
        <v>26</v>
      </c>
      <c r="S51" s="234" t="str">
        <f t="shared" si="36"/>
        <v>Fav</v>
      </c>
      <c r="T51" s="234" t="str">
        <f t="shared" si="37"/>
        <v>Over</v>
      </c>
      <c r="U51" s="234" t="str">
        <f t="shared" si="40"/>
        <v>no</v>
      </c>
      <c r="V51" s="234" t="str">
        <f t="shared" si="38"/>
        <v>no</v>
      </c>
      <c r="W51" s="234" t="str">
        <f t="shared" si="39"/>
        <v>no</v>
      </c>
      <c r="X51" s="278" t="str">
        <f t="shared" si="31"/>
        <v/>
      </c>
      <c r="Y51" s="236" t="str">
        <f t="shared" si="32"/>
        <v/>
      </c>
      <c r="Z51" s="237" t="str">
        <f t="shared" si="32"/>
        <v/>
      </c>
      <c r="AA51" s="237" t="str">
        <f t="shared" si="32"/>
        <v/>
      </c>
      <c r="AB51" s="237" t="str">
        <f t="shared" si="32"/>
        <v/>
      </c>
      <c r="AC51" s="237" t="str">
        <f t="shared" si="32"/>
        <v/>
      </c>
      <c r="AD51" s="236" t="str">
        <f t="shared" si="33"/>
        <v/>
      </c>
      <c r="AE51" s="237" t="str">
        <f t="shared" si="33"/>
        <v/>
      </c>
      <c r="AF51" s="237" t="str">
        <f t="shared" si="33"/>
        <v/>
      </c>
      <c r="AG51" s="237" t="str">
        <f t="shared" si="33"/>
        <v/>
      </c>
      <c r="AH51" s="238" t="str">
        <f t="shared" si="33"/>
        <v/>
      </c>
      <c r="AJ51">
        <v>0</v>
      </c>
      <c r="AK51">
        <v>53</v>
      </c>
    </row>
    <row r="52" spans="2:37" ht="16.5" customHeight="1" x14ac:dyDescent="0.3">
      <c r="B52" s="174"/>
      <c r="C52" s="145">
        <v>4</v>
      </c>
      <c r="D52" s="141" t="s">
        <v>22</v>
      </c>
      <c r="E52" s="157"/>
      <c r="F52" s="260">
        <f t="shared" si="34"/>
        <v>6</v>
      </c>
      <c r="G52" s="252" t="str">
        <f t="shared" si="35"/>
        <v>63 ½</v>
      </c>
      <c r="H52" s="170"/>
      <c r="I52" s="149">
        <f t="shared" si="30"/>
        <v>13</v>
      </c>
      <c r="J52" s="153" t="s">
        <v>28</v>
      </c>
      <c r="K52" s="133"/>
      <c r="L52" s="247" t="s">
        <v>160</v>
      </c>
      <c r="M52" s="248">
        <v>0.68055555555555547</v>
      </c>
      <c r="P52" s="90">
        <v>36</v>
      </c>
      <c r="Q52" s="91" t="s">
        <v>73</v>
      </c>
      <c r="R52" s="90">
        <v>25</v>
      </c>
      <c r="S52" s="11" t="str">
        <f t="shared" si="36"/>
        <v>Fav</v>
      </c>
      <c r="T52" s="11" t="str">
        <f t="shared" si="37"/>
        <v>Under</v>
      </c>
      <c r="U52" s="11" t="str">
        <f t="shared" si="40"/>
        <v>no</v>
      </c>
      <c r="V52" s="11" t="str">
        <f t="shared" si="38"/>
        <v/>
      </c>
      <c r="W52" s="11" t="str">
        <f t="shared" si="39"/>
        <v>no</v>
      </c>
      <c r="X52" s="80" t="str">
        <f t="shared" si="31"/>
        <v>Fav</v>
      </c>
      <c r="Y52" s="81" t="str">
        <f t="shared" ref="Y52:AC57" si="41">IF($C52=Y$3,$S52,"")</f>
        <v/>
      </c>
      <c r="Z52" s="82" t="str">
        <f t="shared" si="41"/>
        <v>Fav</v>
      </c>
      <c r="AA52" s="82" t="str">
        <f t="shared" si="41"/>
        <v/>
      </c>
      <c r="AB52" s="82" t="str">
        <f t="shared" si="41"/>
        <v/>
      </c>
      <c r="AC52" s="82" t="str">
        <f t="shared" si="41"/>
        <v/>
      </c>
      <c r="AD52" s="81" t="str">
        <f t="shared" ref="AD52:AH57" si="42">IF($C52=AD$3,IF($P52=$R52,"Push",IF($P52&gt;$R52,"Fav","Dog")),"")</f>
        <v/>
      </c>
      <c r="AE52" s="82" t="str">
        <f t="shared" si="42"/>
        <v>Fav</v>
      </c>
      <c r="AF52" s="82" t="str">
        <f t="shared" si="42"/>
        <v/>
      </c>
      <c r="AG52" s="82" t="str">
        <f t="shared" si="42"/>
        <v/>
      </c>
      <c r="AH52" s="83" t="str">
        <f t="shared" si="42"/>
        <v/>
      </c>
      <c r="AJ52">
        <v>6</v>
      </c>
      <c r="AK52">
        <v>63.5</v>
      </c>
    </row>
    <row r="53" spans="2:37" ht="16.5" customHeight="1" x14ac:dyDescent="0.3">
      <c r="B53" s="173"/>
      <c r="C53" s="144">
        <v>5</v>
      </c>
      <c r="D53" s="140" t="s">
        <v>185</v>
      </c>
      <c r="E53" s="156"/>
      <c r="F53" s="259" t="str">
        <f t="shared" si="34"/>
        <v>3 ½</v>
      </c>
      <c r="G53" s="262" t="str">
        <f t="shared" si="35"/>
        <v>60 ½</v>
      </c>
      <c r="H53" s="169"/>
      <c r="I53" s="148">
        <f t="shared" si="30"/>
        <v>12</v>
      </c>
      <c r="J53" s="152" t="s">
        <v>176</v>
      </c>
      <c r="K53" s="132"/>
      <c r="L53" s="245" t="s">
        <v>288</v>
      </c>
      <c r="M53" s="246">
        <v>0.68541666666666667</v>
      </c>
      <c r="P53" s="90">
        <v>26</v>
      </c>
      <c r="Q53" s="91" t="s">
        <v>73</v>
      </c>
      <c r="R53" s="90">
        <v>19</v>
      </c>
      <c r="S53" s="234" t="str">
        <f t="shared" si="36"/>
        <v>Fav</v>
      </c>
      <c r="T53" s="234" t="str">
        <f t="shared" si="37"/>
        <v>Under</v>
      </c>
      <c r="U53" s="234" t="str">
        <f t="shared" si="40"/>
        <v>no</v>
      </c>
      <c r="V53" s="234" t="str">
        <f t="shared" si="38"/>
        <v>no</v>
      </c>
      <c r="W53" s="234" t="str">
        <f t="shared" si="39"/>
        <v>no</v>
      </c>
      <c r="X53" s="278" t="str">
        <f t="shared" si="31"/>
        <v>Fav</v>
      </c>
      <c r="Y53" s="236" t="str">
        <f t="shared" si="41"/>
        <v>Fav</v>
      </c>
      <c r="Z53" s="237" t="str">
        <f t="shared" si="41"/>
        <v/>
      </c>
      <c r="AA53" s="237" t="str">
        <f t="shared" si="41"/>
        <v/>
      </c>
      <c r="AB53" s="237" t="str">
        <f t="shared" si="41"/>
        <v/>
      </c>
      <c r="AC53" s="237" t="str">
        <f t="shared" si="41"/>
        <v/>
      </c>
      <c r="AD53" s="236" t="str">
        <f t="shared" si="42"/>
        <v>Fav</v>
      </c>
      <c r="AE53" s="237" t="str">
        <f t="shared" si="42"/>
        <v/>
      </c>
      <c r="AF53" s="237" t="str">
        <f t="shared" si="42"/>
        <v/>
      </c>
      <c r="AG53" s="237" t="str">
        <f t="shared" si="42"/>
        <v/>
      </c>
      <c r="AH53" s="238" t="str">
        <f t="shared" si="42"/>
        <v/>
      </c>
      <c r="AJ53">
        <v>3.5</v>
      </c>
      <c r="AK53">
        <v>60.5</v>
      </c>
    </row>
    <row r="54" spans="2:37" ht="16.5" customHeight="1" x14ac:dyDescent="0.3">
      <c r="B54" s="174"/>
      <c r="C54" s="145">
        <v>8</v>
      </c>
      <c r="D54" s="141" t="s">
        <v>95</v>
      </c>
      <c r="E54" s="157"/>
      <c r="F54" s="260">
        <f>IF(AJ54=INT(AJ54),AJ54,CONCATENATE(TRUNC(AJ54)," ½"))</f>
        <v>1</v>
      </c>
      <c r="G54" s="252" t="str">
        <f t="shared" si="35"/>
        <v>65 ½</v>
      </c>
      <c r="H54" s="170"/>
      <c r="I54" s="149">
        <f t="shared" si="30"/>
        <v>9</v>
      </c>
      <c r="J54" s="153" t="s">
        <v>168</v>
      </c>
      <c r="K54" s="133"/>
      <c r="L54" s="247" t="s">
        <v>4</v>
      </c>
      <c r="M54" s="248">
        <v>0.76388888888888884</v>
      </c>
      <c r="P54" s="90">
        <v>26</v>
      </c>
      <c r="Q54" s="91" t="s">
        <v>73</v>
      </c>
      <c r="R54" s="90">
        <v>40</v>
      </c>
      <c r="S54" s="11" t="str">
        <f t="shared" si="36"/>
        <v>Dog</v>
      </c>
      <c r="T54" s="11" t="str">
        <f t="shared" si="37"/>
        <v>Over</v>
      </c>
      <c r="U54" s="11" t="str">
        <f t="shared" si="40"/>
        <v>no</v>
      </c>
      <c r="V54" s="11" t="str">
        <f t="shared" si="38"/>
        <v>no</v>
      </c>
      <c r="W54" s="11" t="str">
        <f t="shared" si="39"/>
        <v>no</v>
      </c>
      <c r="X54" s="80" t="str">
        <f t="shared" si="31"/>
        <v/>
      </c>
      <c r="Y54" s="81" t="str">
        <f t="shared" si="41"/>
        <v/>
      </c>
      <c r="Z54" s="82" t="str">
        <f t="shared" si="41"/>
        <v/>
      </c>
      <c r="AA54" s="82" t="str">
        <f t="shared" si="41"/>
        <v/>
      </c>
      <c r="AB54" s="82" t="str">
        <f t="shared" si="41"/>
        <v/>
      </c>
      <c r="AC54" s="82" t="str">
        <f t="shared" si="41"/>
        <v/>
      </c>
      <c r="AD54" s="81" t="str">
        <f t="shared" si="42"/>
        <v/>
      </c>
      <c r="AE54" s="82" t="str">
        <f t="shared" si="42"/>
        <v/>
      </c>
      <c r="AF54" s="82" t="str">
        <f t="shared" si="42"/>
        <v/>
      </c>
      <c r="AG54" s="82" t="str">
        <f t="shared" si="42"/>
        <v/>
      </c>
      <c r="AH54" s="83" t="str">
        <f t="shared" si="42"/>
        <v/>
      </c>
      <c r="AJ54">
        <v>1</v>
      </c>
      <c r="AK54">
        <v>65.5</v>
      </c>
    </row>
    <row r="55" spans="2:37" ht="16.5" customHeight="1" x14ac:dyDescent="0.3">
      <c r="B55" s="173"/>
      <c r="C55" s="144">
        <v>1</v>
      </c>
      <c r="D55" s="140" t="s">
        <v>86</v>
      </c>
      <c r="E55" s="156"/>
      <c r="F55" s="259" t="str">
        <f>IF(AJ55=INT(AJ55),AJ55,CONCATENATE(TRUNC(AJ55)," ½"))</f>
        <v>21 ½</v>
      </c>
      <c r="G55" s="262">
        <f t="shared" si="35"/>
        <v>63</v>
      </c>
      <c r="H55" s="169"/>
      <c r="I55" s="148">
        <f t="shared" si="30"/>
        <v>16</v>
      </c>
      <c r="J55" s="152" t="s">
        <v>137</v>
      </c>
      <c r="K55" s="132"/>
      <c r="L55" s="245" t="s">
        <v>9</v>
      </c>
      <c r="M55" s="246">
        <v>0.77777777777777779</v>
      </c>
      <c r="P55" s="90">
        <v>41</v>
      </c>
      <c r="Q55" s="91" t="s">
        <v>73</v>
      </c>
      <c r="R55" s="90">
        <v>22</v>
      </c>
      <c r="S55" s="234" t="str">
        <f t="shared" si="36"/>
        <v>Dog</v>
      </c>
      <c r="T55" s="234" t="str">
        <f t="shared" si="37"/>
        <v>Push</v>
      </c>
      <c r="U55" s="234" t="str">
        <f t="shared" si="40"/>
        <v>yes</v>
      </c>
      <c r="V55" s="234" t="str">
        <f t="shared" si="38"/>
        <v/>
      </c>
      <c r="W55" s="234" t="str">
        <f t="shared" si="39"/>
        <v>no</v>
      </c>
      <c r="X55" s="278" t="str">
        <f t="shared" si="31"/>
        <v>Dog</v>
      </c>
      <c r="Y55" s="236" t="str">
        <f t="shared" si="41"/>
        <v/>
      </c>
      <c r="Z55" s="237" t="str">
        <f t="shared" si="41"/>
        <v/>
      </c>
      <c r="AA55" s="237" t="str">
        <f t="shared" si="41"/>
        <v/>
      </c>
      <c r="AB55" s="237" t="str">
        <f t="shared" si="41"/>
        <v/>
      </c>
      <c r="AC55" s="237" t="str">
        <f t="shared" si="41"/>
        <v>Dog</v>
      </c>
      <c r="AD55" s="236" t="str">
        <f t="shared" si="42"/>
        <v/>
      </c>
      <c r="AE55" s="237" t="str">
        <f t="shared" si="42"/>
        <v/>
      </c>
      <c r="AF55" s="237" t="str">
        <f t="shared" si="42"/>
        <v/>
      </c>
      <c r="AG55" s="237" t="str">
        <f t="shared" si="42"/>
        <v/>
      </c>
      <c r="AH55" s="238" t="str">
        <f t="shared" si="42"/>
        <v>Fav</v>
      </c>
      <c r="AJ55">
        <v>21.5</v>
      </c>
      <c r="AK55">
        <v>63</v>
      </c>
    </row>
    <row r="56" spans="2:37" ht="16.5" customHeight="1" x14ac:dyDescent="0.3">
      <c r="B56" s="174"/>
      <c r="C56" s="145">
        <v>5</v>
      </c>
      <c r="D56" s="141" t="s">
        <v>265</v>
      </c>
      <c r="E56" s="157"/>
      <c r="F56" s="260">
        <f>IF(AJ56=INT(AJ56),AJ56,CONCATENATE(TRUNC(AJ56)," ½"))</f>
        <v>4</v>
      </c>
      <c r="G56" s="252" t="str">
        <f t="shared" si="35"/>
        <v>63 ½</v>
      </c>
      <c r="H56" s="170"/>
      <c r="I56" s="149">
        <f t="shared" si="30"/>
        <v>12</v>
      </c>
      <c r="J56" s="153" t="s">
        <v>126</v>
      </c>
      <c r="K56" s="133"/>
      <c r="L56" s="247" t="s">
        <v>160</v>
      </c>
      <c r="M56" s="248">
        <v>0.78472222222222221</v>
      </c>
      <c r="P56" s="90">
        <v>27</v>
      </c>
      <c r="Q56" s="91" t="s">
        <v>73</v>
      </c>
      <c r="R56" s="90">
        <v>28</v>
      </c>
      <c r="S56" s="11" t="str">
        <f t="shared" si="36"/>
        <v>Dog</v>
      </c>
      <c r="T56" s="11" t="str">
        <f t="shared" si="37"/>
        <v>Under</v>
      </c>
      <c r="U56" s="11" t="str">
        <f t="shared" si="40"/>
        <v>no</v>
      </c>
      <c r="V56" s="11" t="str">
        <f t="shared" si="38"/>
        <v/>
      </c>
      <c r="W56" s="11" t="str">
        <f t="shared" si="39"/>
        <v>no</v>
      </c>
      <c r="X56" s="80" t="str">
        <f t="shared" si="31"/>
        <v>Dog</v>
      </c>
      <c r="Y56" s="81" t="str">
        <f t="shared" si="41"/>
        <v>Dog</v>
      </c>
      <c r="Z56" s="82" t="str">
        <f t="shared" si="41"/>
        <v/>
      </c>
      <c r="AA56" s="82" t="str">
        <f t="shared" si="41"/>
        <v/>
      </c>
      <c r="AB56" s="82" t="str">
        <f t="shared" si="41"/>
        <v/>
      </c>
      <c r="AC56" s="82" t="str">
        <f t="shared" si="41"/>
        <v/>
      </c>
      <c r="AD56" s="81" t="str">
        <f t="shared" si="42"/>
        <v>Dog</v>
      </c>
      <c r="AE56" s="82" t="str">
        <f t="shared" si="42"/>
        <v/>
      </c>
      <c r="AF56" s="82" t="str">
        <f t="shared" si="42"/>
        <v/>
      </c>
      <c r="AG56" s="82" t="str">
        <f t="shared" si="42"/>
        <v/>
      </c>
      <c r="AH56" s="83" t="str">
        <f t="shared" si="42"/>
        <v/>
      </c>
      <c r="AJ56">
        <v>4</v>
      </c>
      <c r="AK56">
        <v>63.5</v>
      </c>
    </row>
    <row r="57" spans="2:37" ht="16.5" customHeight="1" thickBot="1" x14ac:dyDescent="0.35">
      <c r="B57" s="175"/>
      <c r="C57" s="146">
        <v>4</v>
      </c>
      <c r="D57" s="142" t="s">
        <v>16</v>
      </c>
      <c r="E57" s="158"/>
      <c r="F57" s="261" t="str">
        <f>IF(AJ57=INT(AJ57),AJ57,CONCATENATE(TRUNC(AJ57)," ½"))</f>
        <v>4 ½</v>
      </c>
      <c r="G57" s="263" t="str">
        <f t="shared" si="35"/>
        <v>69 ½</v>
      </c>
      <c r="H57" s="171"/>
      <c r="I57" s="150">
        <f t="shared" si="30"/>
        <v>13</v>
      </c>
      <c r="J57" s="154" t="s">
        <v>290</v>
      </c>
      <c r="K57" s="134"/>
      <c r="L57" s="249" t="s">
        <v>288</v>
      </c>
      <c r="M57" s="250">
        <v>0.7895833333333333</v>
      </c>
      <c r="P57" s="90">
        <v>43</v>
      </c>
      <c r="Q57" s="91" t="s">
        <v>73</v>
      </c>
      <c r="R57" s="90">
        <v>33</v>
      </c>
      <c r="S57" s="234" t="str">
        <f t="shared" si="36"/>
        <v>Fav</v>
      </c>
      <c r="T57" s="234" t="str">
        <f t="shared" si="37"/>
        <v>Over</v>
      </c>
      <c r="U57" s="234" t="str">
        <f t="shared" si="40"/>
        <v>no</v>
      </c>
      <c r="V57" s="234" t="str">
        <f t="shared" si="38"/>
        <v/>
      </c>
      <c r="W57" s="234" t="str">
        <f t="shared" si="39"/>
        <v>no</v>
      </c>
      <c r="X57" s="279" t="str">
        <f t="shared" si="31"/>
        <v>Fav</v>
      </c>
      <c r="Y57" s="240" t="str">
        <f t="shared" si="41"/>
        <v/>
      </c>
      <c r="Z57" s="241" t="str">
        <f t="shared" si="41"/>
        <v>Fav</v>
      </c>
      <c r="AA57" s="241" t="str">
        <f t="shared" si="41"/>
        <v/>
      </c>
      <c r="AB57" s="241" t="str">
        <f t="shared" si="41"/>
        <v/>
      </c>
      <c r="AC57" s="241" t="str">
        <f t="shared" si="41"/>
        <v/>
      </c>
      <c r="AD57" s="240" t="str">
        <f t="shared" si="42"/>
        <v/>
      </c>
      <c r="AE57" s="241" t="str">
        <f t="shared" si="42"/>
        <v>Fav</v>
      </c>
      <c r="AF57" s="241" t="str">
        <f t="shared" si="42"/>
        <v/>
      </c>
      <c r="AG57" s="241" t="str">
        <f t="shared" si="42"/>
        <v/>
      </c>
      <c r="AH57" s="242" t="str">
        <f t="shared" si="42"/>
        <v/>
      </c>
      <c r="AJ57">
        <v>4.5</v>
      </c>
      <c r="AK57">
        <v>69.5</v>
      </c>
    </row>
    <row r="58" spans="2:37" ht="26.25" thickBot="1" x14ac:dyDescent="0.4">
      <c r="B58" s="413" t="s">
        <v>359</v>
      </c>
      <c r="C58" s="415"/>
      <c r="D58" s="455"/>
      <c r="E58" s="455"/>
      <c r="F58" s="456"/>
      <c r="G58" s="456"/>
      <c r="H58" s="455"/>
      <c r="I58" s="455"/>
      <c r="J58" s="455"/>
      <c r="K58" s="455"/>
      <c r="L58" s="455"/>
      <c r="M58" s="457"/>
      <c r="P58" s="88"/>
      <c r="Q58" s="89"/>
      <c r="R58" s="15" t="s">
        <v>315</v>
      </c>
      <c r="S58" s="201" t="str">
        <f>COUNTIF(S42:S57,"Fav")&amp;"-"&amp;COUNTIF(S42:S57,"Dog")&amp;"-"&amp;COUNTIF(S42:S57,"Push")</f>
        <v>7-9-0</v>
      </c>
      <c r="T58" s="201" t="str">
        <f>COUNTIF(T42:T57,"Over")&amp;"-"&amp;COUNTIF(T42:T57,"Under")&amp;"-"&amp;COUNTIF(T42:T57,"Push")</f>
        <v>7-8-1</v>
      </c>
      <c r="U58" s="201" t="str">
        <f>COUNTIF(U42:U57,"yes")&amp;"-"&amp;COUNTIF(U42:U57,"no")</f>
        <v>3-13</v>
      </c>
      <c r="V58" s="201" t="str">
        <f>COUNTIF(V42:V57,"yes")&amp;"-"&amp;COUNTIF(V42:V57,"no")</f>
        <v>0-7</v>
      </c>
      <c r="W58" s="201" t="str">
        <f>COUNTIF(W42:W57,"yes")&amp;"-"&amp;COUNTIF(W42:W57,"no")</f>
        <v>0-16</v>
      </c>
      <c r="X58" s="201" t="str">
        <f t="shared" ref="X58:AH58" si="43">COUNTIF(X42:X57,"Fav")&amp;"-"&amp;COUNTIF(X42:X57,"Dog")&amp;"-"&amp;COUNTIF(X42:X57,"Push")</f>
        <v>5-5-0</v>
      </c>
      <c r="Y58" s="201" t="str">
        <f t="shared" si="43"/>
        <v>1-1-0</v>
      </c>
      <c r="Z58" s="201" t="str">
        <f t="shared" si="43"/>
        <v>2-0-0</v>
      </c>
      <c r="AA58" s="201" t="str">
        <f t="shared" si="43"/>
        <v>0-3-0</v>
      </c>
      <c r="AB58" s="201" t="str">
        <f t="shared" si="43"/>
        <v>1-0-0</v>
      </c>
      <c r="AC58" s="201" t="str">
        <f t="shared" si="43"/>
        <v>1-1-0</v>
      </c>
      <c r="AD58" s="201" t="str">
        <f t="shared" si="43"/>
        <v>1-1-0</v>
      </c>
      <c r="AE58" s="201" t="str">
        <f t="shared" si="43"/>
        <v>2-0-0</v>
      </c>
      <c r="AF58" s="201" t="str">
        <f t="shared" si="43"/>
        <v>2-1-0</v>
      </c>
      <c r="AG58" s="201" t="str">
        <f t="shared" si="43"/>
        <v>1-0-0</v>
      </c>
      <c r="AH58" s="201" t="str">
        <f t="shared" si="43"/>
        <v>2-0-0</v>
      </c>
    </row>
    <row r="59" spans="2:37" ht="16.5" customHeight="1" x14ac:dyDescent="0.3">
      <c r="B59" s="172"/>
      <c r="C59" s="135">
        <v>2</v>
      </c>
      <c r="D59" s="151" t="s">
        <v>5</v>
      </c>
      <c r="E59" s="155"/>
      <c r="F59" s="160" t="str">
        <f>IF(AJ59=INT(AJ59),AJ59,CONCATENATE(TRUNC(AJ59)," ½"))</f>
        <v>5 ½</v>
      </c>
      <c r="G59" s="164" t="str">
        <f>IF(AK59=INT(AK59),AK59,CONCATENATE(TRUNC(AK59)," ½"))</f>
        <v>61 ½</v>
      </c>
      <c r="H59" s="168"/>
      <c r="I59" s="147">
        <f t="shared" ref="I59:I74" si="44">17-C59</f>
        <v>15</v>
      </c>
      <c r="J59" s="151" t="s">
        <v>296</v>
      </c>
      <c r="K59" s="131"/>
      <c r="L59" s="243" t="s">
        <v>100</v>
      </c>
      <c r="M59" s="244">
        <v>0.38541666666666669</v>
      </c>
      <c r="P59" s="90">
        <v>36</v>
      </c>
      <c r="Q59" s="91" t="s">
        <v>73</v>
      </c>
      <c r="R59" s="90">
        <v>23</v>
      </c>
      <c r="S59" s="11" t="str">
        <f>IF((P59-AJ59)&gt;R59,"Fav",IF(P59&lt;(R59+AJ59),"Dog","Push"))</f>
        <v>Fav</v>
      </c>
      <c r="T59" s="11" t="str">
        <f>IF((P59+R59)&gt;AK59,"Over",IF((P59+R59)&lt;AK59,"Under","Push"))</f>
        <v>Under</v>
      </c>
      <c r="U59" s="11" t="str">
        <f>IF(AND(P59&gt;R59,P59-R59&lt;=AJ59),"yes","no")</f>
        <v>no</v>
      </c>
      <c r="V59" s="11" t="str">
        <f>IF(AJ59&lt;4,U59,"")</f>
        <v/>
      </c>
      <c r="W59" s="11" t="str">
        <f>IF(AND((P59-R59)&gt;=(AJ59-1),(P59-R59)&lt;=(AJ59+1)),"yes", "no")</f>
        <v>no</v>
      </c>
      <c r="X59" s="55" t="str">
        <f t="shared" ref="X59:X74" si="45">IF(C59&lt;6,S59,"")</f>
        <v>Fav</v>
      </c>
      <c r="Y59" s="77" t="str">
        <f t="shared" ref="Y59:AC68" si="46">IF($C59=Y$3,$S59,"")</f>
        <v/>
      </c>
      <c r="Z59" s="78" t="str">
        <f t="shared" si="46"/>
        <v/>
      </c>
      <c r="AA59" s="78" t="str">
        <f t="shared" si="46"/>
        <v/>
      </c>
      <c r="AB59" s="78" t="str">
        <f t="shared" si="46"/>
        <v>Fav</v>
      </c>
      <c r="AC59" s="78" t="str">
        <f t="shared" si="46"/>
        <v/>
      </c>
      <c r="AD59" s="77" t="str">
        <f t="shared" ref="AD59:AH68" si="47">IF($C59=AD$3,IF($P59=$R59,"Push",IF($P59&gt;$R59,"Fav","Dog")),"")</f>
        <v/>
      </c>
      <c r="AE59" s="78" t="str">
        <f t="shared" si="47"/>
        <v/>
      </c>
      <c r="AF59" s="78" t="str">
        <f t="shared" si="47"/>
        <v/>
      </c>
      <c r="AG59" s="78" t="str">
        <f t="shared" si="47"/>
        <v>Fav</v>
      </c>
      <c r="AH59" s="79" t="str">
        <f t="shared" si="47"/>
        <v/>
      </c>
      <c r="AJ59">
        <v>5.5</v>
      </c>
      <c r="AK59">
        <v>61.5</v>
      </c>
    </row>
    <row r="60" spans="2:37" ht="16.5" customHeight="1" x14ac:dyDescent="0.3">
      <c r="B60" s="173"/>
      <c r="C60" s="136">
        <v>7</v>
      </c>
      <c r="D60" s="152" t="s">
        <v>127</v>
      </c>
      <c r="E60" s="156"/>
      <c r="F60" s="161">
        <f t="shared" ref="F60:F74" si="48">IF(AJ60=INT(AJ60),AJ60,CONCATENATE(TRUNC(AJ60)," ½"))</f>
        <v>3</v>
      </c>
      <c r="G60" s="165">
        <f t="shared" ref="G60:G74" si="49">IF(AK60=INT(AK60),AK60,CONCATENATE(TRUNC(AK60)," ½"))</f>
        <v>58</v>
      </c>
      <c r="H60" s="169"/>
      <c r="I60" s="148">
        <f t="shared" si="44"/>
        <v>10</v>
      </c>
      <c r="J60" s="152" t="s">
        <v>143</v>
      </c>
      <c r="K60" s="132"/>
      <c r="L60" s="245" t="s">
        <v>133</v>
      </c>
      <c r="M60" s="246">
        <v>0.40277777777777773</v>
      </c>
      <c r="P60" s="90">
        <v>35</v>
      </c>
      <c r="Q60" s="91" t="s">
        <v>73</v>
      </c>
      <c r="R60" s="90">
        <v>22</v>
      </c>
      <c r="S60" s="234" t="str">
        <f>IF((P60-AJ60)&gt;R60,"Fav",IF(P60&lt;(R60+AJ60),"Dog","Push"))</f>
        <v>Fav</v>
      </c>
      <c r="T60" s="234" t="str">
        <f>IF((P60+R60)&gt;AK60,"Over",IF((P60+R60)&lt;AK60,"Under","Push"))</f>
        <v>Under</v>
      </c>
      <c r="U60" s="234" t="str">
        <f>IF(AND(P60&gt;R60,P60-R60&lt;=AJ60),"yes","no")</f>
        <v>no</v>
      </c>
      <c r="V60" s="234" t="str">
        <f>IF(AJ60&lt;4,U60,"")</f>
        <v>no</v>
      </c>
      <c r="W60" s="234" t="str">
        <f>IF(AND((P60-R60)&gt;=(AJ60-1),(P60-R60)&lt;=(AJ60+1)),"yes", "no")</f>
        <v>no</v>
      </c>
      <c r="X60" s="235" t="str">
        <f t="shared" si="45"/>
        <v/>
      </c>
      <c r="Y60" s="236" t="str">
        <f t="shared" si="46"/>
        <v/>
      </c>
      <c r="Z60" s="237" t="str">
        <f t="shared" si="46"/>
        <v/>
      </c>
      <c r="AA60" s="237" t="str">
        <f t="shared" si="46"/>
        <v/>
      </c>
      <c r="AB60" s="237" t="str">
        <f t="shared" si="46"/>
        <v/>
      </c>
      <c r="AC60" s="237" t="str">
        <f t="shared" si="46"/>
        <v/>
      </c>
      <c r="AD60" s="236" t="str">
        <f t="shared" si="47"/>
        <v/>
      </c>
      <c r="AE60" s="237" t="str">
        <f t="shared" si="47"/>
        <v/>
      </c>
      <c r="AF60" s="237" t="str">
        <f t="shared" si="47"/>
        <v/>
      </c>
      <c r="AG60" s="237" t="str">
        <f t="shared" si="47"/>
        <v/>
      </c>
      <c r="AH60" s="238" t="str">
        <f t="shared" si="47"/>
        <v/>
      </c>
      <c r="AJ60">
        <v>3</v>
      </c>
      <c r="AK60">
        <v>58</v>
      </c>
    </row>
    <row r="61" spans="2:37" ht="16.5" customHeight="1" x14ac:dyDescent="0.3">
      <c r="B61" s="174"/>
      <c r="C61" s="137">
        <v>5</v>
      </c>
      <c r="D61" s="153" t="s">
        <v>153</v>
      </c>
      <c r="E61" s="157"/>
      <c r="F61" s="162" t="str">
        <f t="shared" si="48"/>
        <v>3 ½</v>
      </c>
      <c r="G61" s="166">
        <f t="shared" si="49"/>
        <v>50</v>
      </c>
      <c r="H61" s="170"/>
      <c r="I61" s="149">
        <f t="shared" si="44"/>
        <v>12</v>
      </c>
      <c r="J61" s="153" t="s">
        <v>293</v>
      </c>
      <c r="K61" s="133"/>
      <c r="L61" s="247" t="s">
        <v>292</v>
      </c>
      <c r="M61" s="248">
        <v>0.44444444444444442</v>
      </c>
      <c r="P61" s="90">
        <v>35</v>
      </c>
      <c r="Q61" s="91" t="s">
        <v>73</v>
      </c>
      <c r="R61" s="90">
        <v>24</v>
      </c>
      <c r="S61" s="11" t="str">
        <f t="shared" ref="S61:S74" si="50">IF((P61-AJ61)&gt;R61,"Fav",IF(P61&lt;(R61+AJ61),"Dog","Push"))</f>
        <v>Fav</v>
      </c>
      <c r="T61" s="11" t="str">
        <f t="shared" ref="T61:T74" si="51">IF((P61+R61)&gt;AK61,"Over",IF((P61+R61)&lt;AK61,"Under","Push"))</f>
        <v>Over</v>
      </c>
      <c r="U61" s="11" t="str">
        <f t="shared" ref="U61:U74" si="52">IF(AND(P61&gt;R61,P61-R61&lt;=AJ61),"yes","no")</f>
        <v>no</v>
      </c>
      <c r="V61" s="11" t="str">
        <f t="shared" ref="V61:V74" si="53">IF(AJ61&lt;4,U61,"")</f>
        <v>no</v>
      </c>
      <c r="W61" s="11" t="str">
        <f t="shared" ref="W61:W74" si="54">IF(AND((P61-R61)&gt;=(AJ61-1),(P61-R61)&lt;=(AJ61+1)),"yes", "no")</f>
        <v>no</v>
      </c>
      <c r="X61" s="17" t="str">
        <f t="shared" si="45"/>
        <v>Fav</v>
      </c>
      <c r="Y61" s="81" t="str">
        <f t="shared" si="46"/>
        <v>Fav</v>
      </c>
      <c r="Z61" s="82" t="str">
        <f t="shared" si="46"/>
        <v/>
      </c>
      <c r="AA61" s="82" t="str">
        <f t="shared" si="46"/>
        <v/>
      </c>
      <c r="AB61" s="82" t="str">
        <f t="shared" si="46"/>
        <v/>
      </c>
      <c r="AC61" s="82" t="str">
        <f t="shared" si="46"/>
        <v/>
      </c>
      <c r="AD61" s="81" t="str">
        <f t="shared" si="47"/>
        <v>Fav</v>
      </c>
      <c r="AE61" s="82" t="str">
        <f t="shared" si="47"/>
        <v/>
      </c>
      <c r="AF61" s="82" t="str">
        <f t="shared" si="47"/>
        <v/>
      </c>
      <c r="AG61" s="82" t="str">
        <f t="shared" si="47"/>
        <v/>
      </c>
      <c r="AH61" s="83" t="str">
        <f t="shared" si="47"/>
        <v/>
      </c>
      <c r="AJ61">
        <v>3.5</v>
      </c>
      <c r="AK61">
        <v>50</v>
      </c>
    </row>
    <row r="62" spans="2:37" ht="16.5" customHeight="1" x14ac:dyDescent="0.3">
      <c r="B62" s="173"/>
      <c r="C62" s="136">
        <v>5</v>
      </c>
      <c r="D62" s="152" t="s">
        <v>88</v>
      </c>
      <c r="E62" s="156"/>
      <c r="F62" s="161" t="str">
        <f t="shared" si="48"/>
        <v>2 ½</v>
      </c>
      <c r="G62" s="165">
        <f t="shared" si="49"/>
        <v>70</v>
      </c>
      <c r="H62" s="169"/>
      <c r="I62" s="148">
        <f t="shared" si="44"/>
        <v>12</v>
      </c>
      <c r="J62" s="152" t="s">
        <v>157</v>
      </c>
      <c r="K62" s="132"/>
      <c r="L62" s="245" t="s">
        <v>96</v>
      </c>
      <c r="M62" s="246">
        <v>0.46527777777777773</v>
      </c>
      <c r="P62" s="90">
        <v>36</v>
      </c>
      <c r="Q62" s="91" t="s">
        <v>73</v>
      </c>
      <c r="R62" s="90">
        <v>26</v>
      </c>
      <c r="S62" s="234" t="str">
        <f t="shared" si="50"/>
        <v>Fav</v>
      </c>
      <c r="T62" s="234" t="str">
        <f t="shared" si="51"/>
        <v>Under</v>
      </c>
      <c r="U62" s="234" t="str">
        <f t="shared" si="52"/>
        <v>no</v>
      </c>
      <c r="V62" s="234" t="str">
        <f t="shared" si="53"/>
        <v>no</v>
      </c>
      <c r="W62" s="234" t="str">
        <f t="shared" si="54"/>
        <v>no</v>
      </c>
      <c r="X62" s="235" t="str">
        <f t="shared" si="45"/>
        <v>Fav</v>
      </c>
      <c r="Y62" s="236" t="str">
        <f t="shared" si="46"/>
        <v>Fav</v>
      </c>
      <c r="Z62" s="237" t="str">
        <f t="shared" si="46"/>
        <v/>
      </c>
      <c r="AA62" s="237" t="str">
        <f t="shared" si="46"/>
        <v/>
      </c>
      <c r="AB62" s="237" t="str">
        <f t="shared" si="46"/>
        <v/>
      </c>
      <c r="AC62" s="237" t="str">
        <f t="shared" si="46"/>
        <v/>
      </c>
      <c r="AD62" s="236" t="str">
        <f t="shared" si="47"/>
        <v>Fav</v>
      </c>
      <c r="AE62" s="237" t="str">
        <f t="shared" si="47"/>
        <v/>
      </c>
      <c r="AF62" s="237" t="str">
        <f t="shared" si="47"/>
        <v/>
      </c>
      <c r="AG62" s="237" t="str">
        <f t="shared" si="47"/>
        <v/>
      </c>
      <c r="AH62" s="238" t="str">
        <f t="shared" si="47"/>
        <v/>
      </c>
      <c r="AJ62">
        <v>2.5</v>
      </c>
      <c r="AK62">
        <v>70</v>
      </c>
    </row>
    <row r="63" spans="2:37" ht="16.5" customHeight="1" x14ac:dyDescent="0.3">
      <c r="B63" s="174"/>
      <c r="C63" s="137">
        <v>7</v>
      </c>
      <c r="D63" s="153" t="s">
        <v>295</v>
      </c>
      <c r="E63" s="157"/>
      <c r="F63" s="162" t="str">
        <f t="shared" si="48"/>
        <v>3 ½</v>
      </c>
      <c r="G63" s="166" t="str">
        <f t="shared" si="49"/>
        <v>65 ½</v>
      </c>
      <c r="H63" s="170"/>
      <c r="I63" s="149">
        <f t="shared" si="44"/>
        <v>10</v>
      </c>
      <c r="J63" s="153" t="s">
        <v>32</v>
      </c>
      <c r="K63" s="133"/>
      <c r="L63" s="247" t="s">
        <v>100</v>
      </c>
      <c r="M63" s="248">
        <v>0.48958333333333331</v>
      </c>
      <c r="P63" s="90">
        <v>36</v>
      </c>
      <c r="Q63" s="91" t="s">
        <v>73</v>
      </c>
      <c r="R63" s="90">
        <v>39</v>
      </c>
      <c r="S63" s="11" t="str">
        <f t="shared" si="50"/>
        <v>Dog</v>
      </c>
      <c r="T63" s="11" t="str">
        <f t="shared" si="51"/>
        <v>Over</v>
      </c>
      <c r="U63" s="11" t="str">
        <f t="shared" si="52"/>
        <v>no</v>
      </c>
      <c r="V63" s="11" t="str">
        <f t="shared" si="53"/>
        <v>no</v>
      </c>
      <c r="W63" s="11" t="str">
        <f t="shared" si="54"/>
        <v>no</v>
      </c>
      <c r="X63" s="17" t="str">
        <f t="shared" si="45"/>
        <v/>
      </c>
      <c r="Y63" s="81" t="str">
        <f t="shared" si="46"/>
        <v/>
      </c>
      <c r="Z63" s="82" t="str">
        <f t="shared" si="46"/>
        <v/>
      </c>
      <c r="AA63" s="82" t="str">
        <f t="shared" si="46"/>
        <v/>
      </c>
      <c r="AB63" s="82" t="str">
        <f t="shared" si="46"/>
        <v/>
      </c>
      <c r="AC63" s="82" t="str">
        <f t="shared" si="46"/>
        <v/>
      </c>
      <c r="AD63" s="81" t="str">
        <f t="shared" si="47"/>
        <v/>
      </c>
      <c r="AE63" s="82" t="str">
        <f t="shared" si="47"/>
        <v/>
      </c>
      <c r="AF63" s="82" t="str">
        <f t="shared" si="47"/>
        <v/>
      </c>
      <c r="AG63" s="82" t="str">
        <f t="shared" si="47"/>
        <v/>
      </c>
      <c r="AH63" s="83" t="str">
        <f t="shared" si="47"/>
        <v/>
      </c>
      <c r="AJ63">
        <v>3.5</v>
      </c>
      <c r="AK63">
        <v>65.5</v>
      </c>
    </row>
    <row r="64" spans="2:37" ht="16.5" customHeight="1" x14ac:dyDescent="0.3">
      <c r="B64" s="173"/>
      <c r="C64" s="136">
        <v>2</v>
      </c>
      <c r="D64" s="152" t="s">
        <v>99</v>
      </c>
      <c r="E64" s="156"/>
      <c r="F64" s="161">
        <f t="shared" si="48"/>
        <v>10</v>
      </c>
      <c r="G64" s="165" t="str">
        <f t="shared" si="49"/>
        <v>56 ½</v>
      </c>
      <c r="H64" s="169"/>
      <c r="I64" s="148">
        <f t="shared" si="44"/>
        <v>15</v>
      </c>
      <c r="J64" s="152" t="s">
        <v>18</v>
      </c>
      <c r="K64" s="132"/>
      <c r="L64" s="245" t="s">
        <v>133</v>
      </c>
      <c r="M64" s="246">
        <v>0.50694444444444442</v>
      </c>
      <c r="P64" s="90">
        <v>40</v>
      </c>
      <c r="Q64" s="91" t="s">
        <v>73</v>
      </c>
      <c r="R64" s="90">
        <v>32</v>
      </c>
      <c r="S64" s="234" t="str">
        <f t="shared" si="50"/>
        <v>Dog</v>
      </c>
      <c r="T64" s="234" t="str">
        <f t="shared" si="51"/>
        <v>Over</v>
      </c>
      <c r="U64" s="234" t="str">
        <f t="shared" si="52"/>
        <v>yes</v>
      </c>
      <c r="V64" s="234" t="str">
        <f t="shared" si="53"/>
        <v/>
      </c>
      <c r="W64" s="234" t="str">
        <f t="shared" si="54"/>
        <v>no</v>
      </c>
      <c r="X64" s="235" t="str">
        <f t="shared" si="45"/>
        <v>Dog</v>
      </c>
      <c r="Y64" s="236" t="str">
        <f t="shared" si="46"/>
        <v/>
      </c>
      <c r="Z64" s="237" t="str">
        <f t="shared" si="46"/>
        <v/>
      </c>
      <c r="AA64" s="237" t="str">
        <f t="shared" si="46"/>
        <v/>
      </c>
      <c r="AB64" s="237" t="str">
        <f t="shared" si="46"/>
        <v>Dog</v>
      </c>
      <c r="AC64" s="237" t="str">
        <f t="shared" si="46"/>
        <v/>
      </c>
      <c r="AD64" s="236" t="str">
        <f t="shared" si="47"/>
        <v/>
      </c>
      <c r="AE64" s="237" t="str">
        <f t="shared" si="47"/>
        <v/>
      </c>
      <c r="AF64" s="237" t="str">
        <f t="shared" si="47"/>
        <v/>
      </c>
      <c r="AG64" s="237" t="str">
        <f t="shared" si="47"/>
        <v>Fav</v>
      </c>
      <c r="AH64" s="238" t="str">
        <f t="shared" si="47"/>
        <v/>
      </c>
      <c r="AJ64">
        <v>10</v>
      </c>
      <c r="AK64">
        <v>56.5</v>
      </c>
    </row>
    <row r="65" spans="2:37" ht="16.5" customHeight="1" x14ac:dyDescent="0.3">
      <c r="B65" s="174"/>
      <c r="C65" s="137">
        <v>4</v>
      </c>
      <c r="D65" s="153" t="s">
        <v>9</v>
      </c>
      <c r="E65" s="157"/>
      <c r="F65" s="162" t="str">
        <f t="shared" si="48"/>
        <v>4 ½</v>
      </c>
      <c r="G65" s="166">
        <f t="shared" si="49"/>
        <v>57</v>
      </c>
      <c r="H65" s="170"/>
      <c r="I65" s="149">
        <f t="shared" si="44"/>
        <v>13</v>
      </c>
      <c r="J65" s="153" t="s">
        <v>294</v>
      </c>
      <c r="K65" s="133"/>
      <c r="L65" s="247" t="s">
        <v>292</v>
      </c>
      <c r="M65" s="248">
        <v>0.54861111111111105</v>
      </c>
      <c r="P65" s="90">
        <v>30</v>
      </c>
      <c r="Q65" s="91" t="s">
        <v>73</v>
      </c>
      <c r="R65" s="90">
        <v>28</v>
      </c>
      <c r="S65" s="11" t="str">
        <f t="shared" si="50"/>
        <v>Dog</v>
      </c>
      <c r="T65" s="11" t="str">
        <f t="shared" si="51"/>
        <v>Over</v>
      </c>
      <c r="U65" s="11" t="str">
        <f t="shared" si="52"/>
        <v>yes</v>
      </c>
      <c r="V65" s="11" t="str">
        <f t="shared" si="53"/>
        <v/>
      </c>
      <c r="W65" s="11" t="str">
        <f t="shared" si="54"/>
        <v>no</v>
      </c>
      <c r="X65" s="17" t="str">
        <f t="shared" si="45"/>
        <v>Dog</v>
      </c>
      <c r="Y65" s="81" t="str">
        <f t="shared" si="46"/>
        <v/>
      </c>
      <c r="Z65" s="82" t="str">
        <f t="shared" si="46"/>
        <v>Dog</v>
      </c>
      <c r="AA65" s="82" t="str">
        <f t="shared" si="46"/>
        <v/>
      </c>
      <c r="AB65" s="82" t="str">
        <f t="shared" si="46"/>
        <v/>
      </c>
      <c r="AC65" s="82" t="str">
        <f t="shared" si="46"/>
        <v/>
      </c>
      <c r="AD65" s="81" t="str">
        <f t="shared" si="47"/>
        <v/>
      </c>
      <c r="AE65" s="82" t="str">
        <f t="shared" si="47"/>
        <v>Fav</v>
      </c>
      <c r="AF65" s="82" t="str">
        <f t="shared" si="47"/>
        <v/>
      </c>
      <c r="AG65" s="82" t="str">
        <f t="shared" si="47"/>
        <v/>
      </c>
      <c r="AH65" s="83" t="str">
        <f t="shared" si="47"/>
        <v/>
      </c>
      <c r="AJ65">
        <v>4.5</v>
      </c>
      <c r="AK65">
        <v>57</v>
      </c>
    </row>
    <row r="66" spans="2:37" ht="16.5" customHeight="1" x14ac:dyDescent="0.3">
      <c r="B66" s="173"/>
      <c r="C66" s="136">
        <v>4</v>
      </c>
      <c r="D66" s="152" t="s">
        <v>165</v>
      </c>
      <c r="E66" s="156"/>
      <c r="F66" s="161">
        <f t="shared" si="48"/>
        <v>3</v>
      </c>
      <c r="G66" s="165" t="str">
        <f t="shared" si="49"/>
        <v>56 ½</v>
      </c>
      <c r="H66" s="169"/>
      <c r="I66" s="148">
        <f t="shared" si="44"/>
        <v>13</v>
      </c>
      <c r="J66" s="152" t="s">
        <v>37</v>
      </c>
      <c r="K66" s="132"/>
      <c r="L66" s="245" t="s">
        <v>96</v>
      </c>
      <c r="M66" s="246">
        <v>0.56944444444444442</v>
      </c>
      <c r="P66" s="90">
        <v>31</v>
      </c>
      <c r="Q66" s="91" t="s">
        <v>73</v>
      </c>
      <c r="R66" s="90">
        <v>27</v>
      </c>
      <c r="S66" s="234" t="str">
        <f t="shared" si="50"/>
        <v>Fav</v>
      </c>
      <c r="T66" s="234" t="str">
        <f t="shared" si="51"/>
        <v>Over</v>
      </c>
      <c r="U66" s="234" t="str">
        <f t="shared" si="52"/>
        <v>no</v>
      </c>
      <c r="V66" s="234" t="str">
        <f t="shared" si="53"/>
        <v>no</v>
      </c>
      <c r="W66" s="234" t="str">
        <f t="shared" si="54"/>
        <v>yes</v>
      </c>
      <c r="X66" s="235" t="str">
        <f t="shared" si="45"/>
        <v>Fav</v>
      </c>
      <c r="Y66" s="236" t="str">
        <f t="shared" si="46"/>
        <v/>
      </c>
      <c r="Z66" s="237" t="str">
        <f t="shared" si="46"/>
        <v>Fav</v>
      </c>
      <c r="AA66" s="237" t="str">
        <f t="shared" si="46"/>
        <v/>
      </c>
      <c r="AB66" s="237" t="str">
        <f t="shared" si="46"/>
        <v/>
      </c>
      <c r="AC66" s="237" t="str">
        <f t="shared" si="46"/>
        <v/>
      </c>
      <c r="AD66" s="236" t="str">
        <f t="shared" si="47"/>
        <v/>
      </c>
      <c r="AE66" s="237" t="str">
        <f t="shared" si="47"/>
        <v>Fav</v>
      </c>
      <c r="AF66" s="237" t="str">
        <f t="shared" si="47"/>
        <v/>
      </c>
      <c r="AG66" s="237" t="str">
        <f t="shared" si="47"/>
        <v/>
      </c>
      <c r="AH66" s="238" t="str">
        <f t="shared" si="47"/>
        <v/>
      </c>
      <c r="AJ66">
        <v>3</v>
      </c>
      <c r="AK66">
        <v>56.5</v>
      </c>
    </row>
    <row r="67" spans="2:37" ht="16.5" customHeight="1" x14ac:dyDescent="0.3">
      <c r="B67" s="174"/>
      <c r="C67" s="137">
        <v>9</v>
      </c>
      <c r="D67" s="153" t="s">
        <v>46</v>
      </c>
      <c r="E67" s="157"/>
      <c r="F67" s="162">
        <f t="shared" si="48"/>
        <v>0</v>
      </c>
      <c r="G67" s="166">
        <f t="shared" si="49"/>
        <v>63</v>
      </c>
      <c r="H67" s="170"/>
      <c r="I67" s="149">
        <f t="shared" si="44"/>
        <v>8</v>
      </c>
      <c r="J67" s="153" t="s">
        <v>47</v>
      </c>
      <c r="K67" s="133"/>
      <c r="L67" s="247" t="s">
        <v>100</v>
      </c>
      <c r="M67" s="248">
        <v>0.65972222222222221</v>
      </c>
      <c r="P67" s="90">
        <v>39</v>
      </c>
      <c r="Q67" s="91" t="s">
        <v>73</v>
      </c>
      <c r="R67" s="90">
        <v>43</v>
      </c>
      <c r="S67" s="11" t="str">
        <f t="shared" si="50"/>
        <v>Dog</v>
      </c>
      <c r="T67" s="11" t="str">
        <f t="shared" si="51"/>
        <v>Over</v>
      </c>
      <c r="U67" s="11" t="str">
        <f t="shared" si="52"/>
        <v>no</v>
      </c>
      <c r="V67" s="11" t="str">
        <f t="shared" si="53"/>
        <v>no</v>
      </c>
      <c r="W67" s="11" t="str">
        <f t="shared" si="54"/>
        <v>no</v>
      </c>
      <c r="X67" s="17" t="str">
        <f t="shared" si="45"/>
        <v/>
      </c>
      <c r="Y67" s="81" t="str">
        <f t="shared" si="46"/>
        <v/>
      </c>
      <c r="Z67" s="82" t="str">
        <f t="shared" si="46"/>
        <v/>
      </c>
      <c r="AA67" s="82" t="str">
        <f t="shared" si="46"/>
        <v/>
      </c>
      <c r="AB67" s="82" t="str">
        <f t="shared" si="46"/>
        <v/>
      </c>
      <c r="AC67" s="82" t="str">
        <f t="shared" si="46"/>
        <v/>
      </c>
      <c r="AD67" s="81" t="str">
        <f t="shared" si="47"/>
        <v/>
      </c>
      <c r="AE67" s="82" t="str">
        <f t="shared" si="47"/>
        <v/>
      </c>
      <c r="AF67" s="82" t="str">
        <f t="shared" si="47"/>
        <v/>
      </c>
      <c r="AG67" s="82" t="str">
        <f t="shared" si="47"/>
        <v/>
      </c>
      <c r="AH67" s="83" t="str">
        <f t="shared" si="47"/>
        <v/>
      </c>
      <c r="AJ67">
        <v>0</v>
      </c>
      <c r="AK67">
        <v>63</v>
      </c>
    </row>
    <row r="68" spans="2:37" ht="16.5" customHeight="1" x14ac:dyDescent="0.3">
      <c r="B68" s="173"/>
      <c r="C68" s="136">
        <v>1</v>
      </c>
      <c r="D68" s="152" t="s">
        <v>0</v>
      </c>
      <c r="E68" s="156"/>
      <c r="F68" s="161" t="str">
        <f t="shared" si="48"/>
        <v>13 ½</v>
      </c>
      <c r="G68" s="165" t="str">
        <f t="shared" si="49"/>
        <v>67 ½</v>
      </c>
      <c r="H68" s="169"/>
      <c r="I68" s="148">
        <f t="shared" si="44"/>
        <v>16</v>
      </c>
      <c r="J68" s="152" t="s">
        <v>148</v>
      </c>
      <c r="K68" s="132"/>
      <c r="L68" s="245" t="s">
        <v>133</v>
      </c>
      <c r="M68" s="246">
        <v>0.67361111111111116</v>
      </c>
      <c r="P68" s="90">
        <v>42</v>
      </c>
      <c r="Q68" s="91" t="s">
        <v>73</v>
      </c>
      <c r="R68" s="90">
        <v>25</v>
      </c>
      <c r="S68" s="234" t="str">
        <f t="shared" si="50"/>
        <v>Fav</v>
      </c>
      <c r="T68" s="234" t="str">
        <f t="shared" si="51"/>
        <v>Under</v>
      </c>
      <c r="U68" s="234" t="str">
        <f t="shared" si="52"/>
        <v>no</v>
      </c>
      <c r="V68" s="234" t="str">
        <f t="shared" si="53"/>
        <v/>
      </c>
      <c r="W68" s="234" t="str">
        <f t="shared" si="54"/>
        <v>no</v>
      </c>
      <c r="X68" s="235" t="str">
        <f t="shared" si="45"/>
        <v>Fav</v>
      </c>
      <c r="Y68" s="236" t="str">
        <f t="shared" si="46"/>
        <v/>
      </c>
      <c r="Z68" s="237" t="str">
        <f t="shared" si="46"/>
        <v/>
      </c>
      <c r="AA68" s="237" t="str">
        <f t="shared" si="46"/>
        <v/>
      </c>
      <c r="AB68" s="237" t="str">
        <f t="shared" si="46"/>
        <v/>
      </c>
      <c r="AC68" s="237" t="str">
        <f t="shared" si="46"/>
        <v>Fav</v>
      </c>
      <c r="AD68" s="236" t="str">
        <f t="shared" si="47"/>
        <v/>
      </c>
      <c r="AE68" s="237" t="str">
        <f t="shared" si="47"/>
        <v/>
      </c>
      <c r="AF68" s="237" t="str">
        <f t="shared" si="47"/>
        <v/>
      </c>
      <c r="AG68" s="237" t="str">
        <f t="shared" si="47"/>
        <v/>
      </c>
      <c r="AH68" s="238" t="str">
        <f t="shared" si="47"/>
        <v>Fav</v>
      </c>
      <c r="AJ68">
        <v>13.5</v>
      </c>
      <c r="AK68">
        <v>67.5</v>
      </c>
    </row>
    <row r="69" spans="2:37" ht="16.5" customHeight="1" x14ac:dyDescent="0.3">
      <c r="B69" s="174"/>
      <c r="C69" s="137">
        <v>7</v>
      </c>
      <c r="D69" s="153" t="s">
        <v>291</v>
      </c>
      <c r="E69" s="157"/>
      <c r="F69" s="162" t="str">
        <f t="shared" si="48"/>
        <v>1 ½</v>
      </c>
      <c r="G69" s="166">
        <f t="shared" si="49"/>
        <v>68</v>
      </c>
      <c r="H69" s="170"/>
      <c r="I69" s="149">
        <f t="shared" si="44"/>
        <v>10</v>
      </c>
      <c r="J69" s="153" t="s">
        <v>25</v>
      </c>
      <c r="K69" s="133"/>
      <c r="L69" s="247" t="s">
        <v>292</v>
      </c>
      <c r="M69" s="248">
        <v>0.68055555555555547</v>
      </c>
      <c r="P69" s="90">
        <v>38</v>
      </c>
      <c r="Q69" s="91" t="s">
        <v>73</v>
      </c>
      <c r="R69" s="90">
        <v>29</v>
      </c>
      <c r="S69" s="11" t="str">
        <f t="shared" si="50"/>
        <v>Fav</v>
      </c>
      <c r="T69" s="11" t="str">
        <f t="shared" si="51"/>
        <v>Under</v>
      </c>
      <c r="U69" s="11" t="str">
        <f t="shared" si="52"/>
        <v>no</v>
      </c>
      <c r="V69" s="11" t="str">
        <f t="shared" si="53"/>
        <v>no</v>
      </c>
      <c r="W69" s="11" t="str">
        <f t="shared" si="54"/>
        <v>no</v>
      </c>
      <c r="X69" s="17" t="str">
        <f t="shared" si="45"/>
        <v/>
      </c>
      <c r="Y69" s="81" t="str">
        <f t="shared" ref="Y69:AC74" si="55">IF($C69=Y$3,$S69,"")</f>
        <v/>
      </c>
      <c r="Z69" s="82" t="str">
        <f t="shared" si="55"/>
        <v/>
      </c>
      <c r="AA69" s="82" t="str">
        <f t="shared" si="55"/>
        <v/>
      </c>
      <c r="AB69" s="82" t="str">
        <f t="shared" si="55"/>
        <v/>
      </c>
      <c r="AC69" s="82" t="str">
        <f t="shared" si="55"/>
        <v/>
      </c>
      <c r="AD69" s="81" t="str">
        <f t="shared" ref="AD69:AH74" si="56">IF($C69=AD$3,IF($P69=$R69,"Push",IF($P69&gt;$R69,"Fav","Dog")),"")</f>
        <v/>
      </c>
      <c r="AE69" s="82" t="str">
        <f t="shared" si="56"/>
        <v/>
      </c>
      <c r="AF69" s="82" t="str">
        <f t="shared" si="56"/>
        <v/>
      </c>
      <c r="AG69" s="82" t="str">
        <f t="shared" si="56"/>
        <v/>
      </c>
      <c r="AH69" s="83" t="str">
        <f t="shared" si="56"/>
        <v/>
      </c>
      <c r="AJ69">
        <v>1.5</v>
      </c>
      <c r="AK69">
        <v>68</v>
      </c>
    </row>
    <row r="70" spans="2:37" ht="16.5" customHeight="1" x14ac:dyDescent="0.3">
      <c r="B70" s="173"/>
      <c r="C70" s="136">
        <v>3</v>
      </c>
      <c r="D70" s="152" t="s">
        <v>65</v>
      </c>
      <c r="E70" s="156"/>
      <c r="F70" s="161" t="str">
        <f t="shared" si="48"/>
        <v>7 ½</v>
      </c>
      <c r="G70" s="165" t="str">
        <f t="shared" si="49"/>
        <v>60 ½</v>
      </c>
      <c r="H70" s="169"/>
      <c r="I70" s="148">
        <f t="shared" si="44"/>
        <v>14</v>
      </c>
      <c r="J70" s="152" t="s">
        <v>51</v>
      </c>
      <c r="K70" s="132"/>
      <c r="L70" s="245" t="s">
        <v>96</v>
      </c>
      <c r="M70" s="246">
        <v>0.68541666666666667</v>
      </c>
      <c r="P70" s="90">
        <v>37</v>
      </c>
      <c r="Q70" s="91" t="s">
        <v>73</v>
      </c>
      <c r="R70" s="90">
        <v>28</v>
      </c>
      <c r="S70" s="234" t="str">
        <f t="shared" si="50"/>
        <v>Fav</v>
      </c>
      <c r="T70" s="234" t="str">
        <f t="shared" si="51"/>
        <v>Over</v>
      </c>
      <c r="U70" s="234" t="str">
        <f t="shared" si="52"/>
        <v>no</v>
      </c>
      <c r="V70" s="234" t="str">
        <f t="shared" si="53"/>
        <v/>
      </c>
      <c r="W70" s="234" t="str">
        <f t="shared" si="54"/>
        <v>no</v>
      </c>
      <c r="X70" s="235" t="str">
        <f t="shared" si="45"/>
        <v>Fav</v>
      </c>
      <c r="Y70" s="236" t="str">
        <f t="shared" si="55"/>
        <v/>
      </c>
      <c r="Z70" s="237" t="str">
        <f t="shared" si="55"/>
        <v/>
      </c>
      <c r="AA70" s="237" t="str">
        <f t="shared" si="55"/>
        <v>Fav</v>
      </c>
      <c r="AB70" s="237" t="str">
        <f t="shared" si="55"/>
        <v/>
      </c>
      <c r="AC70" s="237" t="str">
        <f t="shared" si="55"/>
        <v/>
      </c>
      <c r="AD70" s="236" t="str">
        <f t="shared" si="56"/>
        <v/>
      </c>
      <c r="AE70" s="237" t="str">
        <f t="shared" si="56"/>
        <v/>
      </c>
      <c r="AF70" s="237" t="str">
        <f t="shared" si="56"/>
        <v>Fav</v>
      </c>
      <c r="AG70" s="237" t="str">
        <f t="shared" si="56"/>
        <v/>
      </c>
      <c r="AH70" s="238" t="str">
        <f t="shared" si="56"/>
        <v/>
      </c>
      <c r="AJ70">
        <v>7.5</v>
      </c>
      <c r="AK70">
        <v>60.5</v>
      </c>
    </row>
    <row r="71" spans="2:37" ht="16.5" customHeight="1" x14ac:dyDescent="0.3">
      <c r="B71" s="174"/>
      <c r="C71" s="137">
        <v>1</v>
      </c>
      <c r="D71" s="153" t="s">
        <v>8</v>
      </c>
      <c r="E71" s="157"/>
      <c r="F71" s="162" t="str">
        <f t="shared" si="48"/>
        <v>12 ½</v>
      </c>
      <c r="G71" s="166" t="str">
        <f t="shared" si="49"/>
        <v>60 ½</v>
      </c>
      <c r="H71" s="170"/>
      <c r="I71" s="149">
        <f t="shared" si="44"/>
        <v>16</v>
      </c>
      <c r="J71" s="153" t="s">
        <v>231</v>
      </c>
      <c r="K71" s="133"/>
      <c r="L71" s="247" t="s">
        <v>100</v>
      </c>
      <c r="M71" s="248">
        <v>0.76388888888888884</v>
      </c>
      <c r="P71" s="90">
        <v>47</v>
      </c>
      <c r="Q71" s="91" t="s">
        <v>73</v>
      </c>
      <c r="R71" s="90">
        <v>32</v>
      </c>
      <c r="S71" s="11" t="str">
        <f t="shared" si="50"/>
        <v>Fav</v>
      </c>
      <c r="T71" s="11" t="str">
        <f t="shared" si="51"/>
        <v>Over</v>
      </c>
      <c r="U71" s="11" t="str">
        <f t="shared" si="52"/>
        <v>no</v>
      </c>
      <c r="V71" s="11" t="str">
        <f t="shared" si="53"/>
        <v/>
      </c>
      <c r="W71" s="11" t="str">
        <f t="shared" si="54"/>
        <v>no</v>
      </c>
      <c r="X71" s="17" t="str">
        <f t="shared" si="45"/>
        <v>Fav</v>
      </c>
      <c r="Y71" s="81" t="str">
        <f t="shared" si="55"/>
        <v/>
      </c>
      <c r="Z71" s="82" t="str">
        <f t="shared" si="55"/>
        <v/>
      </c>
      <c r="AA71" s="82" t="str">
        <f t="shared" si="55"/>
        <v/>
      </c>
      <c r="AB71" s="82" t="str">
        <f t="shared" si="55"/>
        <v/>
      </c>
      <c r="AC71" s="82" t="str">
        <f t="shared" si="55"/>
        <v>Fav</v>
      </c>
      <c r="AD71" s="81" t="str">
        <f t="shared" si="56"/>
        <v/>
      </c>
      <c r="AE71" s="82" t="str">
        <f t="shared" si="56"/>
        <v/>
      </c>
      <c r="AF71" s="82" t="str">
        <f t="shared" si="56"/>
        <v/>
      </c>
      <c r="AG71" s="82" t="str">
        <f t="shared" si="56"/>
        <v/>
      </c>
      <c r="AH71" s="83" t="str">
        <f t="shared" si="56"/>
        <v>Fav</v>
      </c>
      <c r="AJ71">
        <v>12.5</v>
      </c>
      <c r="AK71">
        <v>60.5</v>
      </c>
    </row>
    <row r="72" spans="2:37" ht="16.5" customHeight="1" x14ac:dyDescent="0.3">
      <c r="B72" s="173"/>
      <c r="C72" s="136">
        <v>8</v>
      </c>
      <c r="D72" s="152" t="s">
        <v>17</v>
      </c>
      <c r="E72" s="156"/>
      <c r="F72" s="161" t="str">
        <f t="shared" si="48"/>
        <v>2 ½</v>
      </c>
      <c r="G72" s="165" t="str">
        <f t="shared" si="49"/>
        <v>56 ½</v>
      </c>
      <c r="H72" s="169"/>
      <c r="I72" s="148">
        <f t="shared" si="44"/>
        <v>9</v>
      </c>
      <c r="J72" s="152" t="s">
        <v>128</v>
      </c>
      <c r="K72" s="132"/>
      <c r="L72" s="245" t="s">
        <v>133</v>
      </c>
      <c r="M72" s="246">
        <v>0.77777777777777779</v>
      </c>
      <c r="P72" s="90">
        <v>40</v>
      </c>
      <c r="Q72" s="91" t="s">
        <v>73</v>
      </c>
      <c r="R72" s="90">
        <v>33</v>
      </c>
      <c r="S72" s="234" t="str">
        <f t="shared" si="50"/>
        <v>Fav</v>
      </c>
      <c r="T72" s="234" t="str">
        <f t="shared" si="51"/>
        <v>Over</v>
      </c>
      <c r="U72" s="234" t="str">
        <f t="shared" si="52"/>
        <v>no</v>
      </c>
      <c r="V72" s="234" t="str">
        <f t="shared" si="53"/>
        <v>no</v>
      </c>
      <c r="W72" s="234" t="str">
        <f t="shared" si="54"/>
        <v>no</v>
      </c>
      <c r="X72" s="235" t="str">
        <f t="shared" si="45"/>
        <v/>
      </c>
      <c r="Y72" s="236" t="str">
        <f t="shared" si="55"/>
        <v/>
      </c>
      <c r="Z72" s="237" t="str">
        <f t="shared" si="55"/>
        <v/>
      </c>
      <c r="AA72" s="237" t="str">
        <f t="shared" si="55"/>
        <v/>
      </c>
      <c r="AB72" s="237" t="str">
        <f t="shared" si="55"/>
        <v/>
      </c>
      <c r="AC72" s="237" t="str">
        <f t="shared" si="55"/>
        <v/>
      </c>
      <c r="AD72" s="236" t="str">
        <f t="shared" si="56"/>
        <v/>
      </c>
      <c r="AE72" s="237" t="str">
        <f t="shared" si="56"/>
        <v/>
      </c>
      <c r="AF72" s="237" t="str">
        <f t="shared" si="56"/>
        <v/>
      </c>
      <c r="AG72" s="237" t="str">
        <f t="shared" si="56"/>
        <v/>
      </c>
      <c r="AH72" s="238" t="str">
        <f t="shared" si="56"/>
        <v/>
      </c>
      <c r="AJ72">
        <v>2.5</v>
      </c>
      <c r="AK72">
        <v>56.5</v>
      </c>
    </row>
    <row r="73" spans="2:37" ht="16.5" customHeight="1" x14ac:dyDescent="0.3">
      <c r="B73" s="174"/>
      <c r="C73" s="137">
        <v>2</v>
      </c>
      <c r="D73" s="153" t="s">
        <v>1</v>
      </c>
      <c r="E73" s="157"/>
      <c r="F73" s="162">
        <f t="shared" si="48"/>
        <v>11</v>
      </c>
      <c r="G73" s="166" t="str">
        <f t="shared" si="49"/>
        <v>60 ½</v>
      </c>
      <c r="H73" s="170"/>
      <c r="I73" s="149">
        <f t="shared" si="44"/>
        <v>15</v>
      </c>
      <c r="J73" s="153" t="s">
        <v>180</v>
      </c>
      <c r="K73" s="133"/>
      <c r="L73" s="247" t="s">
        <v>292</v>
      </c>
      <c r="M73" s="248">
        <v>0.78472222222222221</v>
      </c>
      <c r="P73" s="90">
        <v>43</v>
      </c>
      <c r="Q73" s="91" t="s">
        <v>73</v>
      </c>
      <c r="R73" s="90">
        <v>30</v>
      </c>
      <c r="S73" s="11" t="str">
        <f t="shared" si="50"/>
        <v>Fav</v>
      </c>
      <c r="T73" s="11" t="str">
        <f t="shared" si="51"/>
        <v>Over</v>
      </c>
      <c r="U73" s="11" t="str">
        <f t="shared" si="52"/>
        <v>no</v>
      </c>
      <c r="V73" s="11" t="str">
        <f t="shared" si="53"/>
        <v/>
      </c>
      <c r="W73" s="11" t="str">
        <f t="shared" si="54"/>
        <v>no</v>
      </c>
      <c r="X73" s="17" t="str">
        <f t="shared" si="45"/>
        <v>Fav</v>
      </c>
      <c r="Y73" s="81" t="str">
        <f t="shared" si="55"/>
        <v/>
      </c>
      <c r="Z73" s="82" t="str">
        <f t="shared" si="55"/>
        <v/>
      </c>
      <c r="AA73" s="82" t="str">
        <f t="shared" si="55"/>
        <v/>
      </c>
      <c r="AB73" s="82" t="str">
        <f t="shared" si="55"/>
        <v>Fav</v>
      </c>
      <c r="AC73" s="82" t="str">
        <f t="shared" si="55"/>
        <v/>
      </c>
      <c r="AD73" s="81" t="str">
        <f t="shared" si="56"/>
        <v/>
      </c>
      <c r="AE73" s="82" t="str">
        <f t="shared" si="56"/>
        <v/>
      </c>
      <c r="AF73" s="82" t="str">
        <f t="shared" si="56"/>
        <v/>
      </c>
      <c r="AG73" s="82" t="str">
        <f t="shared" si="56"/>
        <v>Fav</v>
      </c>
      <c r="AH73" s="83" t="str">
        <f t="shared" si="56"/>
        <v/>
      </c>
      <c r="AJ73">
        <v>11</v>
      </c>
      <c r="AK73">
        <v>60.5</v>
      </c>
    </row>
    <row r="74" spans="2:37" ht="16.5" customHeight="1" thickBot="1" x14ac:dyDescent="0.35">
      <c r="B74" s="175"/>
      <c r="C74" s="138">
        <v>6</v>
      </c>
      <c r="D74" s="154" t="s">
        <v>149</v>
      </c>
      <c r="E74" s="158"/>
      <c r="F74" s="163" t="str">
        <f t="shared" si="48"/>
        <v>1 ½</v>
      </c>
      <c r="G74" s="167" t="str">
        <f t="shared" si="49"/>
        <v>60 ½</v>
      </c>
      <c r="H74" s="171"/>
      <c r="I74" s="150">
        <f t="shared" si="44"/>
        <v>11</v>
      </c>
      <c r="J74" s="154" t="s">
        <v>58</v>
      </c>
      <c r="K74" s="134"/>
      <c r="L74" s="249" t="s">
        <v>96</v>
      </c>
      <c r="M74" s="250">
        <v>0.7895833333333333</v>
      </c>
      <c r="P74" s="90">
        <v>25</v>
      </c>
      <c r="Q74" s="91" t="s">
        <v>73</v>
      </c>
      <c r="R74" s="90">
        <v>28</v>
      </c>
      <c r="S74" s="234" t="str">
        <f t="shared" si="50"/>
        <v>Dog</v>
      </c>
      <c r="T74" s="234" t="str">
        <f t="shared" si="51"/>
        <v>Under</v>
      </c>
      <c r="U74" s="234" t="str">
        <f t="shared" si="52"/>
        <v>no</v>
      </c>
      <c r="V74" s="234" t="str">
        <f t="shared" si="53"/>
        <v>no</v>
      </c>
      <c r="W74" s="234" t="str">
        <f t="shared" si="54"/>
        <v>no</v>
      </c>
      <c r="X74" s="239" t="str">
        <f t="shared" si="45"/>
        <v/>
      </c>
      <c r="Y74" s="240" t="str">
        <f t="shared" si="55"/>
        <v/>
      </c>
      <c r="Z74" s="241" t="str">
        <f t="shared" si="55"/>
        <v/>
      </c>
      <c r="AA74" s="241" t="str">
        <f t="shared" si="55"/>
        <v/>
      </c>
      <c r="AB74" s="241" t="str">
        <f t="shared" si="55"/>
        <v/>
      </c>
      <c r="AC74" s="241" t="str">
        <f t="shared" si="55"/>
        <v/>
      </c>
      <c r="AD74" s="240" t="str">
        <f t="shared" si="56"/>
        <v/>
      </c>
      <c r="AE74" s="241" t="str">
        <f t="shared" si="56"/>
        <v/>
      </c>
      <c r="AF74" s="241" t="str">
        <f t="shared" si="56"/>
        <v/>
      </c>
      <c r="AG74" s="241" t="str">
        <f t="shared" si="56"/>
        <v/>
      </c>
      <c r="AH74" s="242" t="str">
        <f t="shared" si="56"/>
        <v/>
      </c>
      <c r="AJ74">
        <v>1.5</v>
      </c>
      <c r="AK74">
        <v>60.5</v>
      </c>
    </row>
    <row r="75" spans="2:37" x14ac:dyDescent="0.25">
      <c r="R75" s="15" t="s">
        <v>315</v>
      </c>
      <c r="S75" s="201" t="str">
        <f>COUNTIF(S59:S74,"Fav")&amp;"-"&amp;COUNTIF(S59:S74,"Dog")&amp;"-"&amp;COUNTIF(S59:S74,"Push")</f>
        <v>11-5-0</v>
      </c>
      <c r="T75" s="201" t="str">
        <f>COUNTIF(T59:T74,"Over")&amp;"-"&amp;COUNTIF(T59:T74,"Under")&amp;"-"&amp;COUNTIF(T59:T74,"Push")</f>
        <v>10-6-0</v>
      </c>
      <c r="U75" s="201" t="str">
        <f>COUNTIF(U59:U74,"yes")&amp;"-"&amp;COUNTIF(U59:U74,"no")</f>
        <v>2-14</v>
      </c>
      <c r="V75" s="201" t="str">
        <f>COUNTIF(V59:V74,"yes")&amp;"-"&amp;COUNTIF(V59:V74,"no")</f>
        <v>0-9</v>
      </c>
      <c r="W75" s="201" t="str">
        <f>COUNTIF(W59:W74,"yes")&amp;"-"&amp;COUNTIF(W59:W74,"no")</f>
        <v>1-15</v>
      </c>
      <c r="X75" s="201" t="str">
        <f t="shared" ref="X75:AH75" si="57">COUNTIF(X59:X74,"Fav")&amp;"-"&amp;COUNTIF(X59:X74,"Dog")&amp;"-"&amp;COUNTIF(X59:X74,"Push")</f>
        <v>8-2-0</v>
      </c>
      <c r="Y75" s="201" t="str">
        <f t="shared" si="57"/>
        <v>2-0-0</v>
      </c>
      <c r="Z75" s="201" t="str">
        <f t="shared" si="57"/>
        <v>1-1-0</v>
      </c>
      <c r="AA75" s="201" t="str">
        <f t="shared" si="57"/>
        <v>1-0-0</v>
      </c>
      <c r="AB75" s="201" t="str">
        <f t="shared" si="57"/>
        <v>2-1-0</v>
      </c>
      <c r="AC75" s="201" t="str">
        <f t="shared" si="57"/>
        <v>2-0-0</v>
      </c>
      <c r="AD75" s="201" t="str">
        <f t="shared" si="57"/>
        <v>2-0-0</v>
      </c>
      <c r="AE75" s="201" t="str">
        <f t="shared" si="57"/>
        <v>2-0-0</v>
      </c>
      <c r="AF75" s="201" t="str">
        <f t="shared" si="57"/>
        <v>1-0-0</v>
      </c>
      <c r="AG75" s="201" t="str">
        <f t="shared" si="57"/>
        <v>3-0-0</v>
      </c>
      <c r="AH75" s="201" t="str">
        <f t="shared" si="57"/>
        <v>2-0-0</v>
      </c>
    </row>
    <row r="76" spans="2:37" x14ac:dyDescent="0.25">
      <c r="B76" s="194"/>
      <c r="C76" s="194"/>
      <c r="D76" s="195"/>
      <c r="E76" s="196"/>
      <c r="F76" s="197"/>
      <c r="G76" s="197"/>
      <c r="H76" s="194"/>
      <c r="I76" s="194"/>
      <c r="J76" s="195"/>
      <c r="K76" s="198"/>
      <c r="L76" s="199"/>
      <c r="M76" s="199"/>
      <c r="N76" s="366"/>
      <c r="O76" s="366"/>
      <c r="R76" s="15" t="s">
        <v>114</v>
      </c>
      <c r="S76" s="202" t="str">
        <f>COUNTIF(S42:S74,"Fav")&amp;"-"&amp;COUNTIF(S42:S74,"Dog")&amp;"-"&amp;COUNTIF(S42:S74,"Push")</f>
        <v>18-14-0</v>
      </c>
      <c r="T76" s="202" t="str">
        <f>COUNTIF(T42:T75,"Over")&amp;"-"&amp;COUNTIF(T42:T75,"Under")&amp;"-"&amp;COUNTIF(T42:T74,"Push")</f>
        <v>17-14-1</v>
      </c>
      <c r="U76" s="202" t="str">
        <f>COUNTIF(U42:U75,"yes")&amp;"-"&amp;COUNTIF(U42:U75,"no")</f>
        <v>5-27</v>
      </c>
      <c r="V76" s="201" t="str">
        <f>COUNTIF(V42:V75,"yes")&amp;"-"&amp;COUNTIF(V42:V75,"no")</f>
        <v>0-16</v>
      </c>
      <c r="W76" s="201" t="str">
        <f>COUNTIF(W42:W75,"yes")&amp;"-"&amp;COUNTIF(W42:W75,"no")</f>
        <v>1-31</v>
      </c>
      <c r="X76" s="202" t="str">
        <f t="shared" ref="X76:AH76" si="58">COUNTIF(X42:X75,"Fav")&amp;"-"&amp;COUNTIF(X42:X75,"Dog")&amp;"-"&amp;COUNTIF(X42:X75,"Push")</f>
        <v>13-7-0</v>
      </c>
      <c r="Y76" s="202" t="str">
        <f t="shared" si="58"/>
        <v>3-1-0</v>
      </c>
      <c r="Z76" s="202" t="str">
        <f t="shared" si="58"/>
        <v>3-1-0</v>
      </c>
      <c r="AA76" s="202" t="str">
        <f t="shared" si="58"/>
        <v>1-3-0</v>
      </c>
      <c r="AB76" s="202" t="str">
        <f t="shared" si="58"/>
        <v>3-1-0</v>
      </c>
      <c r="AC76" s="202" t="str">
        <f t="shared" si="58"/>
        <v>3-1-0</v>
      </c>
      <c r="AD76" s="202" t="str">
        <f t="shared" si="58"/>
        <v>3-1-0</v>
      </c>
      <c r="AE76" s="202" t="str">
        <f t="shared" si="58"/>
        <v>4-0-0</v>
      </c>
      <c r="AF76" s="202" t="str">
        <f t="shared" si="58"/>
        <v>3-1-0</v>
      </c>
      <c r="AG76" s="202" t="str">
        <f t="shared" si="58"/>
        <v>4-0-0</v>
      </c>
      <c r="AH76" s="202" t="str">
        <f t="shared" si="58"/>
        <v>4-0-0</v>
      </c>
    </row>
  </sheetData>
  <mergeCells count="19">
    <mergeCell ref="AD40:AH40"/>
    <mergeCell ref="P41:R41"/>
    <mergeCell ref="B58:M58"/>
    <mergeCell ref="B40:M40"/>
    <mergeCell ref="P40:T40"/>
    <mergeCell ref="U40:U41"/>
    <mergeCell ref="V40:V41"/>
    <mergeCell ref="W40:W41"/>
    <mergeCell ref="X40:AC40"/>
    <mergeCell ref="AJ2:AK2"/>
    <mergeCell ref="AD2:AH2"/>
    <mergeCell ref="P3:R3"/>
    <mergeCell ref="B20:M20"/>
    <mergeCell ref="B2:M2"/>
    <mergeCell ref="P2:T2"/>
    <mergeCell ref="U2:U3"/>
    <mergeCell ref="V2:V3"/>
    <mergeCell ref="W2:W3"/>
    <mergeCell ref="X2:AC2"/>
  </mergeCells>
  <printOptions horizontalCentered="1"/>
  <pageMargins left="0.2" right="0.2" top="0.2" bottom="0.2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6"/>
  <sheetViews>
    <sheetView topLeftCell="B1" zoomScaleNormal="100"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5.5703125" style="16" bestFit="1" customWidth="1"/>
    <col min="3" max="3" width="19.28515625" style="33" customWidth="1"/>
    <col min="4" max="4" width="7.85546875" style="44" customWidth="1"/>
    <col min="5" max="5" width="7.85546875" style="30" bestFit="1" customWidth="1"/>
    <col min="6" max="6" width="9.28515625" style="30" bestFit="1" customWidth="1"/>
    <col min="7" max="7" width="5.5703125" style="16" bestFit="1" customWidth="1"/>
    <col min="8" max="8" width="25.7109375" style="33" customWidth="1"/>
    <col min="9" max="9" width="7.140625" style="54" customWidth="1"/>
    <col min="10" max="10" width="12.140625" style="14" bestFit="1" customWidth="1"/>
    <col min="11" max="11" width="8.7109375" style="14" customWidth="1"/>
    <col min="12" max="12" width="6" customWidth="1"/>
    <col min="13" max="13" width="3.28515625" style="7" bestFit="1" customWidth="1"/>
    <col min="14" max="14" width="1.42578125" style="5" bestFit="1" customWidth="1"/>
    <col min="15" max="15" width="4" style="7" customWidth="1"/>
    <col min="16" max="17" width="7.140625" style="6" bestFit="1" customWidth="1"/>
    <col min="18" max="18" width="8.42578125" style="6" customWidth="1"/>
    <col min="19" max="19" width="9.7109375" style="6" customWidth="1"/>
    <col min="20" max="20" width="9.42578125" style="6" customWidth="1"/>
    <col min="21" max="21" width="6.140625" style="6" bestFit="1" customWidth="1"/>
    <col min="22" max="22" width="5.28515625" style="9" bestFit="1" customWidth="1"/>
    <col min="23" max="23" width="5.140625" style="9" bestFit="1" customWidth="1"/>
    <col min="24" max="25" width="5.140625" style="8" bestFit="1" customWidth="1"/>
    <col min="26" max="26" width="5.140625" style="6" bestFit="1" customWidth="1"/>
    <col min="27" max="31" width="5.140625" style="14" bestFit="1" customWidth="1"/>
  </cols>
  <sheetData>
    <row r="1" spans="2:31" ht="10.5" customHeight="1" x14ac:dyDescent="0.25">
      <c r="B1" s="34"/>
      <c r="C1" s="32"/>
      <c r="D1" s="43"/>
      <c r="E1" s="31"/>
      <c r="F1" s="31"/>
      <c r="G1" s="36"/>
      <c r="H1" s="32"/>
      <c r="I1" s="50"/>
      <c r="J1" s="37"/>
      <c r="K1" s="40"/>
      <c r="M1" s="11"/>
      <c r="O1" s="11"/>
      <c r="P1" s="11"/>
      <c r="Q1" s="11"/>
      <c r="R1" s="11"/>
      <c r="S1" s="11"/>
      <c r="T1" s="11"/>
      <c r="U1" s="11"/>
      <c r="V1" s="68"/>
      <c r="W1" s="68"/>
      <c r="X1" s="11"/>
      <c r="Y1" s="11"/>
      <c r="Z1" s="11"/>
    </row>
    <row r="2" spans="2:3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360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</row>
    <row r="3" spans="2:3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</row>
    <row r="4" spans="2:31" ht="16.5" customHeight="1" x14ac:dyDescent="0.3">
      <c r="B4" s="222">
        <v>6</v>
      </c>
      <c r="C4" s="218" t="s">
        <v>23</v>
      </c>
      <c r="D4" s="45">
        <v>-265</v>
      </c>
      <c r="E4" s="230">
        <v>6</v>
      </c>
      <c r="F4" s="230">
        <v>131</v>
      </c>
      <c r="G4" s="224">
        <f t="shared" ref="G4:G19" si="0">17-B4</f>
        <v>11</v>
      </c>
      <c r="H4" s="220" t="s">
        <v>58</v>
      </c>
      <c r="I4" s="52">
        <v>225</v>
      </c>
      <c r="J4" s="38" t="s">
        <v>157</v>
      </c>
      <c r="K4" s="41">
        <v>0.38541666666666669</v>
      </c>
      <c r="M4" s="90">
        <v>59</v>
      </c>
      <c r="N4" s="91" t="s">
        <v>73</v>
      </c>
      <c r="O4" s="90">
        <v>60</v>
      </c>
      <c r="P4" s="11" t="str">
        <f>IF((M4-E4)&gt;O4,"Fav",IF(M4&lt;(O4+E4),"Dog","Push"))</f>
        <v>Dog</v>
      </c>
      <c r="Q4" s="11" t="str">
        <f>IF((M4+O4)&gt;F4,"Over",IF((M4+O4)&lt;F4,"Under","Push"))</f>
        <v>Under</v>
      </c>
      <c r="R4" s="11" t="str">
        <f>IF(AND(M4&gt;O4,M4-O4&lt;=E4),"yes","no")</f>
        <v>no</v>
      </c>
      <c r="S4" s="11" t="str">
        <f>IF(E4&lt;5,R4,"")</f>
        <v/>
      </c>
      <c r="T4" s="11" t="str">
        <f>IF(AND((M4-O4)&gt;=(E4-1),(M4-O4)&lt;=(E4+1)),"yes", "no")</f>
        <v>no</v>
      </c>
      <c r="U4" s="76" t="str">
        <f>IF(B4&lt;6,P4,"")</f>
        <v/>
      </c>
      <c r="V4" s="77" t="str">
        <f>IF($B4=V$3,$P4,"")</f>
        <v/>
      </c>
      <c r="W4" s="78" t="str">
        <f t="shared" ref="W4:Z21" si="1">IF($B4=W$3,$P4,"")</f>
        <v/>
      </c>
      <c r="X4" s="78" t="str">
        <f t="shared" si="1"/>
        <v/>
      </c>
      <c r="Y4" s="78" t="str">
        <f t="shared" si="1"/>
        <v/>
      </c>
      <c r="Z4" s="79" t="str">
        <f t="shared" si="1"/>
        <v/>
      </c>
      <c r="AA4" s="77" t="str">
        <f>IF($B4=AA$3,IF($M4&gt;$O4,"Fav","Dog"),"")</f>
        <v/>
      </c>
      <c r="AB4" s="78" t="str">
        <f t="shared" ref="AB4:AE21" si="2">IF($B4=AB$3,IF($M4&gt;$O4,"Fav","Dog"),"")</f>
        <v/>
      </c>
      <c r="AC4" s="78" t="str">
        <f t="shared" si="2"/>
        <v/>
      </c>
      <c r="AD4" s="78" t="str">
        <f t="shared" si="2"/>
        <v/>
      </c>
      <c r="AE4" s="79" t="str">
        <f t="shared" si="2"/>
        <v/>
      </c>
    </row>
    <row r="5" spans="2:31" ht="16.5" customHeight="1" x14ac:dyDescent="0.3">
      <c r="B5" s="144">
        <v>2</v>
      </c>
      <c r="C5" s="140" t="s">
        <v>8</v>
      </c>
      <c r="D5" s="60">
        <v>-1250</v>
      </c>
      <c r="E5" s="231">
        <v>13.5</v>
      </c>
      <c r="F5" s="231">
        <v>122</v>
      </c>
      <c r="G5" s="225">
        <f t="shared" si="0"/>
        <v>15</v>
      </c>
      <c r="H5" s="152" t="s">
        <v>173</v>
      </c>
      <c r="I5" s="61">
        <v>800</v>
      </c>
      <c r="J5" s="62" t="s">
        <v>158</v>
      </c>
      <c r="K5" s="63">
        <v>0.40277777777777773</v>
      </c>
      <c r="M5" s="90">
        <v>75</v>
      </c>
      <c r="N5" s="91" t="s">
        <v>73</v>
      </c>
      <c r="O5" s="90">
        <v>35</v>
      </c>
      <c r="P5" s="11" t="str">
        <f t="shared" ref="P5:P19" si="3">IF((M5-E5)&gt;O5,"Fav",IF(M5&lt;(O5+E5),"Dog","Push"))</f>
        <v>Fav</v>
      </c>
      <c r="Q5" s="11" t="str">
        <f t="shared" ref="Q5:Q19" si="4">IF((M5+O5)&gt;F5,"Over",IF((M5+O5)&lt;F5,"Under","Push"))</f>
        <v>Under</v>
      </c>
      <c r="R5" s="11" t="str">
        <f>IF(AND(M5&gt;O5,M5-O5&lt;=E5),"yes","no")</f>
        <v>no</v>
      </c>
      <c r="S5" s="11" t="str">
        <f t="shared" ref="S5:S36" si="5">IF(E5&lt;5,R5,"")</f>
        <v/>
      </c>
      <c r="T5" s="11" t="str">
        <f t="shared" ref="T5:T19" si="6">IF(AND((M5-O5)&gt;=(E5-1),(M5-O5)&lt;=(E5+1)),"yes", "no")</f>
        <v>no</v>
      </c>
      <c r="U5" s="80" t="str">
        <f t="shared" ref="U5:U19" si="7">IF(B5&lt;6,P5,"")</f>
        <v>Fav</v>
      </c>
      <c r="V5" s="81" t="str">
        <f>IF($B5=V$3,$P5,"")</f>
        <v/>
      </c>
      <c r="W5" s="82" t="str">
        <f t="shared" si="1"/>
        <v/>
      </c>
      <c r="X5" s="82" t="str">
        <f t="shared" si="1"/>
        <v/>
      </c>
      <c r="Y5" s="82" t="str">
        <f t="shared" si="1"/>
        <v>Fav</v>
      </c>
      <c r="Z5" s="83" t="str">
        <f t="shared" si="1"/>
        <v/>
      </c>
      <c r="AA5" s="81" t="str">
        <f>IF($B5=AA$3,IF($M5&gt;$O5,"Fav","Dog"),"")</f>
        <v/>
      </c>
      <c r="AB5" s="82" t="str">
        <f t="shared" si="2"/>
        <v/>
      </c>
      <c r="AC5" s="82" t="str">
        <f t="shared" si="2"/>
        <v/>
      </c>
      <c r="AD5" s="82" t="str">
        <f t="shared" si="2"/>
        <v>Fav</v>
      </c>
      <c r="AE5" s="83" t="str">
        <f t="shared" si="2"/>
        <v/>
      </c>
    </row>
    <row r="6" spans="2:31" ht="16.5" customHeight="1" x14ac:dyDescent="0.3">
      <c r="B6" s="223">
        <v>9</v>
      </c>
      <c r="C6" s="219" t="s">
        <v>4</v>
      </c>
      <c r="D6" s="46">
        <v>-225</v>
      </c>
      <c r="E6" s="232">
        <v>5.5</v>
      </c>
      <c r="F6" s="232">
        <v>129</v>
      </c>
      <c r="G6" s="226">
        <f t="shared" si="0"/>
        <v>8</v>
      </c>
      <c r="H6" s="221" t="s">
        <v>34</v>
      </c>
      <c r="I6" s="53">
        <v>190</v>
      </c>
      <c r="J6" s="39" t="s">
        <v>219</v>
      </c>
      <c r="K6" s="42">
        <v>0.44444444444444442</v>
      </c>
      <c r="M6" s="90">
        <v>77</v>
      </c>
      <c r="N6" s="91" t="s">
        <v>73</v>
      </c>
      <c r="O6" s="90">
        <v>48</v>
      </c>
      <c r="P6" s="11" t="str">
        <f t="shared" si="3"/>
        <v>Fav</v>
      </c>
      <c r="Q6" s="11" t="str">
        <f t="shared" si="4"/>
        <v>Under</v>
      </c>
      <c r="R6" s="11" t="str">
        <f t="shared" ref="R6:R19" si="8">IF(AND(M6&gt;O6,M6-O6&lt;=E6),"yes","no")</f>
        <v>no</v>
      </c>
      <c r="S6" s="11" t="str">
        <f t="shared" si="5"/>
        <v/>
      </c>
      <c r="T6" s="11" t="str">
        <f t="shared" si="6"/>
        <v>no</v>
      </c>
      <c r="U6" s="80" t="str">
        <f t="shared" si="7"/>
        <v/>
      </c>
      <c r="V6" s="81" t="str">
        <f t="shared" ref="V6:V19" si="9">IF($B6=V$3,$P6,"")</f>
        <v/>
      </c>
      <c r="W6" s="82" t="str">
        <f t="shared" si="1"/>
        <v/>
      </c>
      <c r="X6" s="82" t="str">
        <f t="shared" si="1"/>
        <v/>
      </c>
      <c r="Y6" s="82" t="str">
        <f t="shared" si="1"/>
        <v/>
      </c>
      <c r="Z6" s="83" t="str">
        <f t="shared" si="1"/>
        <v/>
      </c>
      <c r="AA6" s="81" t="str">
        <f t="shared" ref="AA6:AA19" si="10">IF($B6=AA$3,IF($M6&gt;$O6,"Fav","Dog"),"")</f>
        <v/>
      </c>
      <c r="AB6" s="82" t="str">
        <f t="shared" si="2"/>
        <v/>
      </c>
      <c r="AC6" s="82" t="str">
        <f t="shared" si="2"/>
        <v/>
      </c>
      <c r="AD6" s="82" t="str">
        <f t="shared" si="2"/>
        <v/>
      </c>
      <c r="AE6" s="83" t="str">
        <f t="shared" si="2"/>
        <v/>
      </c>
    </row>
    <row r="7" spans="2:31" ht="16.5" customHeight="1" x14ac:dyDescent="0.3">
      <c r="B7" s="144">
        <v>5</v>
      </c>
      <c r="C7" s="140" t="s">
        <v>20</v>
      </c>
      <c r="D7" s="60">
        <v>-150</v>
      </c>
      <c r="E7" s="231">
        <v>3</v>
      </c>
      <c r="F7" s="231">
        <v>122.5</v>
      </c>
      <c r="G7" s="225">
        <f t="shared" si="0"/>
        <v>12</v>
      </c>
      <c r="H7" s="152" t="s">
        <v>28</v>
      </c>
      <c r="I7" s="61">
        <v>130</v>
      </c>
      <c r="J7" s="62" t="s">
        <v>162</v>
      </c>
      <c r="K7" s="63">
        <v>0.46527777777777773</v>
      </c>
      <c r="M7" s="90">
        <v>57</v>
      </c>
      <c r="N7" s="91" t="s">
        <v>73</v>
      </c>
      <c r="O7" s="90">
        <v>61</v>
      </c>
      <c r="P7" s="11" t="str">
        <f t="shared" si="3"/>
        <v>Dog</v>
      </c>
      <c r="Q7" s="11" t="str">
        <f t="shared" si="4"/>
        <v>Under</v>
      </c>
      <c r="R7" s="11" t="str">
        <f t="shared" si="8"/>
        <v>no</v>
      </c>
      <c r="S7" s="11" t="str">
        <f t="shared" si="5"/>
        <v>no</v>
      </c>
      <c r="T7" s="11" t="str">
        <f t="shared" si="6"/>
        <v>no</v>
      </c>
      <c r="U7" s="80" t="str">
        <f t="shared" si="7"/>
        <v>Dog</v>
      </c>
      <c r="V7" s="81" t="str">
        <f t="shared" si="9"/>
        <v>Dog</v>
      </c>
      <c r="W7" s="82" t="str">
        <f t="shared" si="1"/>
        <v/>
      </c>
      <c r="X7" s="82" t="str">
        <f t="shared" si="1"/>
        <v/>
      </c>
      <c r="Y7" s="82" t="str">
        <f t="shared" si="1"/>
        <v/>
      </c>
      <c r="Z7" s="83" t="str">
        <f t="shared" si="1"/>
        <v/>
      </c>
      <c r="AA7" s="81" t="str">
        <f t="shared" si="10"/>
        <v>Dog</v>
      </c>
      <c r="AB7" s="82" t="str">
        <f t="shared" si="2"/>
        <v/>
      </c>
      <c r="AC7" s="82" t="str">
        <f t="shared" si="2"/>
        <v/>
      </c>
      <c r="AD7" s="82" t="str">
        <f t="shared" si="2"/>
        <v/>
      </c>
      <c r="AE7" s="83" t="str">
        <f t="shared" si="2"/>
        <v/>
      </c>
    </row>
    <row r="8" spans="2:31" ht="16.5" customHeight="1" x14ac:dyDescent="0.3">
      <c r="B8" s="223">
        <v>3</v>
      </c>
      <c r="C8" s="219" t="s">
        <v>2</v>
      </c>
      <c r="D8" s="46">
        <v>-1000</v>
      </c>
      <c r="E8" s="232">
        <v>12.5</v>
      </c>
      <c r="F8" s="232">
        <v>128</v>
      </c>
      <c r="G8" s="226">
        <f t="shared" si="0"/>
        <v>14</v>
      </c>
      <c r="H8" s="221" t="s">
        <v>213</v>
      </c>
      <c r="I8" s="53">
        <v>700</v>
      </c>
      <c r="J8" s="39" t="s">
        <v>157</v>
      </c>
      <c r="K8" s="42">
        <v>0.48958333333333331</v>
      </c>
      <c r="M8" s="90">
        <v>77</v>
      </c>
      <c r="N8" s="91" t="s">
        <v>73</v>
      </c>
      <c r="O8" s="90">
        <v>53</v>
      </c>
      <c r="P8" s="11" t="str">
        <f t="shared" si="3"/>
        <v>Fav</v>
      </c>
      <c r="Q8" s="11" t="str">
        <f t="shared" si="4"/>
        <v>Over</v>
      </c>
      <c r="R8" s="11" t="str">
        <f t="shared" si="8"/>
        <v>no</v>
      </c>
      <c r="S8" s="11" t="str">
        <f t="shared" si="5"/>
        <v/>
      </c>
      <c r="T8" s="11" t="str">
        <f t="shared" si="6"/>
        <v>no</v>
      </c>
      <c r="U8" s="80" t="str">
        <f t="shared" si="7"/>
        <v>Fav</v>
      </c>
      <c r="V8" s="81" t="str">
        <f t="shared" si="9"/>
        <v/>
      </c>
      <c r="W8" s="82" t="str">
        <f t="shared" si="1"/>
        <v/>
      </c>
      <c r="X8" s="82" t="str">
        <f t="shared" si="1"/>
        <v>Fav</v>
      </c>
      <c r="Y8" s="82" t="str">
        <f t="shared" si="1"/>
        <v/>
      </c>
      <c r="Z8" s="83" t="str">
        <f t="shared" si="1"/>
        <v/>
      </c>
      <c r="AA8" s="81" t="str">
        <f t="shared" si="10"/>
        <v/>
      </c>
      <c r="AB8" s="82" t="str">
        <f t="shared" si="2"/>
        <v/>
      </c>
      <c r="AC8" s="82" t="str">
        <f t="shared" si="2"/>
        <v>Fav</v>
      </c>
      <c r="AD8" s="82" t="str">
        <f t="shared" si="2"/>
        <v/>
      </c>
      <c r="AE8" s="83" t="str">
        <f t="shared" si="2"/>
        <v/>
      </c>
    </row>
    <row r="9" spans="2:31" ht="16.5" customHeight="1" x14ac:dyDescent="0.3">
      <c r="B9" s="144">
        <v>7</v>
      </c>
      <c r="C9" s="140" t="s">
        <v>47</v>
      </c>
      <c r="D9" s="60">
        <v>-225</v>
      </c>
      <c r="E9" s="231">
        <v>5</v>
      </c>
      <c r="F9" s="231">
        <v>158.5</v>
      </c>
      <c r="G9" s="225">
        <f t="shared" si="0"/>
        <v>10</v>
      </c>
      <c r="H9" s="152" t="s">
        <v>82</v>
      </c>
      <c r="I9" s="61">
        <v>190</v>
      </c>
      <c r="J9" s="62" t="s">
        <v>158</v>
      </c>
      <c r="K9" s="63">
        <v>0.50694444444444442</v>
      </c>
      <c r="M9" s="90">
        <v>87</v>
      </c>
      <c r="N9" s="91" t="s">
        <v>73</v>
      </c>
      <c r="O9" s="90">
        <v>68</v>
      </c>
      <c r="P9" s="11" t="str">
        <f t="shared" si="3"/>
        <v>Fav</v>
      </c>
      <c r="Q9" s="11" t="str">
        <f t="shared" si="4"/>
        <v>Under</v>
      </c>
      <c r="R9" s="11" t="str">
        <f t="shared" si="8"/>
        <v>no</v>
      </c>
      <c r="S9" s="11" t="str">
        <f t="shared" si="5"/>
        <v/>
      </c>
      <c r="T9" s="11" t="str">
        <f t="shared" si="6"/>
        <v>no</v>
      </c>
      <c r="U9" s="80" t="str">
        <f t="shared" si="7"/>
        <v/>
      </c>
      <c r="V9" s="81" t="str">
        <f t="shared" si="9"/>
        <v/>
      </c>
      <c r="W9" s="82" t="str">
        <f t="shared" si="1"/>
        <v/>
      </c>
      <c r="X9" s="82" t="str">
        <f t="shared" si="1"/>
        <v/>
      </c>
      <c r="Y9" s="82" t="str">
        <f t="shared" si="1"/>
        <v/>
      </c>
      <c r="Z9" s="83" t="str">
        <f t="shared" si="1"/>
        <v/>
      </c>
      <c r="AA9" s="81" t="str">
        <f t="shared" si="10"/>
        <v/>
      </c>
      <c r="AB9" s="82" t="str">
        <f t="shared" si="2"/>
        <v/>
      </c>
      <c r="AC9" s="82" t="str">
        <f t="shared" si="2"/>
        <v/>
      </c>
      <c r="AD9" s="82" t="str">
        <f t="shared" si="2"/>
        <v/>
      </c>
      <c r="AE9" s="83" t="str">
        <f t="shared" si="2"/>
        <v/>
      </c>
    </row>
    <row r="10" spans="2:31" ht="16.5" customHeight="1" x14ac:dyDescent="0.3">
      <c r="B10" s="223">
        <v>1</v>
      </c>
      <c r="C10" s="219" t="s">
        <v>12</v>
      </c>
      <c r="D10" s="46">
        <v>-10000</v>
      </c>
      <c r="E10" s="232">
        <v>21</v>
      </c>
      <c r="F10" s="232">
        <v>120.5</v>
      </c>
      <c r="G10" s="226">
        <f t="shared" si="0"/>
        <v>16</v>
      </c>
      <c r="H10" s="221" t="s">
        <v>51</v>
      </c>
      <c r="I10" s="53">
        <v>4000</v>
      </c>
      <c r="J10" s="39" t="s">
        <v>219</v>
      </c>
      <c r="K10" s="42">
        <v>0.54861111111111105</v>
      </c>
      <c r="M10" s="90">
        <v>67</v>
      </c>
      <c r="N10" s="91" t="s">
        <v>73</v>
      </c>
      <c r="O10" s="90">
        <v>55</v>
      </c>
      <c r="P10" s="11" t="str">
        <f t="shared" si="3"/>
        <v>Dog</v>
      </c>
      <c r="Q10" s="11" t="str">
        <f t="shared" si="4"/>
        <v>Over</v>
      </c>
      <c r="R10" s="11" t="str">
        <f t="shared" si="8"/>
        <v>yes</v>
      </c>
      <c r="S10" s="11" t="str">
        <f t="shared" si="5"/>
        <v/>
      </c>
      <c r="T10" s="11" t="str">
        <f t="shared" si="6"/>
        <v>no</v>
      </c>
      <c r="U10" s="80" t="str">
        <f t="shared" si="7"/>
        <v>Dog</v>
      </c>
      <c r="V10" s="81" t="str">
        <f t="shared" si="9"/>
        <v/>
      </c>
      <c r="W10" s="82" t="str">
        <f t="shared" si="1"/>
        <v/>
      </c>
      <c r="X10" s="82" t="str">
        <f t="shared" si="1"/>
        <v/>
      </c>
      <c r="Y10" s="82" t="str">
        <f t="shared" si="1"/>
        <v/>
      </c>
      <c r="Z10" s="83" t="str">
        <f t="shared" si="1"/>
        <v>Dog</v>
      </c>
      <c r="AA10" s="81" t="str">
        <f t="shared" si="10"/>
        <v/>
      </c>
      <c r="AB10" s="82" t="str">
        <f t="shared" si="2"/>
        <v/>
      </c>
      <c r="AC10" s="82" t="str">
        <f t="shared" si="2"/>
        <v/>
      </c>
      <c r="AD10" s="82" t="str">
        <f t="shared" si="2"/>
        <v/>
      </c>
      <c r="AE10" s="83" t="str">
        <f t="shared" si="2"/>
        <v>Fav</v>
      </c>
    </row>
    <row r="11" spans="2:31" ht="16.5" customHeight="1" x14ac:dyDescent="0.3">
      <c r="B11" s="144">
        <v>4</v>
      </c>
      <c r="C11" s="140" t="s">
        <v>36</v>
      </c>
      <c r="D11" s="60">
        <v>-1500</v>
      </c>
      <c r="E11" s="231">
        <v>14</v>
      </c>
      <c r="F11" s="231">
        <v>149.5</v>
      </c>
      <c r="G11" s="225">
        <f t="shared" si="0"/>
        <v>13</v>
      </c>
      <c r="H11" s="152" t="s">
        <v>214</v>
      </c>
      <c r="I11" s="61">
        <v>1000</v>
      </c>
      <c r="J11" s="62" t="s">
        <v>162</v>
      </c>
      <c r="K11" s="63">
        <v>0.56944444444444442</v>
      </c>
      <c r="M11" s="90">
        <v>93</v>
      </c>
      <c r="N11" s="91" t="s">
        <v>73</v>
      </c>
      <c r="O11" s="90">
        <v>78</v>
      </c>
      <c r="P11" s="11" t="str">
        <f t="shared" si="3"/>
        <v>Fav</v>
      </c>
      <c r="Q11" s="11" t="str">
        <f t="shared" si="4"/>
        <v>Over</v>
      </c>
      <c r="R11" s="11" t="str">
        <f t="shared" si="8"/>
        <v>no</v>
      </c>
      <c r="S11" s="11" t="str">
        <f t="shared" si="5"/>
        <v/>
      </c>
      <c r="T11" s="11" t="str">
        <f t="shared" si="6"/>
        <v>yes</v>
      </c>
      <c r="U11" s="80" t="str">
        <f t="shared" si="7"/>
        <v>Fav</v>
      </c>
      <c r="V11" s="81" t="str">
        <f t="shared" si="9"/>
        <v/>
      </c>
      <c r="W11" s="82" t="str">
        <f t="shared" si="1"/>
        <v>Fav</v>
      </c>
      <c r="X11" s="82" t="str">
        <f t="shared" si="1"/>
        <v/>
      </c>
      <c r="Y11" s="82" t="str">
        <f t="shared" si="1"/>
        <v/>
      </c>
      <c r="Z11" s="83" t="str">
        <f t="shared" si="1"/>
        <v/>
      </c>
      <c r="AA11" s="81" t="str">
        <f t="shared" si="10"/>
        <v/>
      </c>
      <c r="AB11" s="82" t="str">
        <f t="shared" si="2"/>
        <v>Fav</v>
      </c>
      <c r="AC11" s="82" t="str">
        <f t="shared" si="2"/>
        <v/>
      </c>
      <c r="AD11" s="82" t="str">
        <f t="shared" si="2"/>
        <v/>
      </c>
      <c r="AE11" s="83" t="str">
        <f t="shared" si="2"/>
        <v/>
      </c>
    </row>
    <row r="12" spans="2:31" ht="16.5" customHeight="1" x14ac:dyDescent="0.3">
      <c r="B12" s="223">
        <v>7</v>
      </c>
      <c r="C12" s="219" t="s">
        <v>90</v>
      </c>
      <c r="D12" s="46">
        <v>-200</v>
      </c>
      <c r="E12" s="232">
        <v>4.5</v>
      </c>
      <c r="F12" s="232">
        <v>130</v>
      </c>
      <c r="G12" s="226">
        <f t="shared" si="0"/>
        <v>10</v>
      </c>
      <c r="H12" s="221" t="s">
        <v>215</v>
      </c>
      <c r="I12" s="53">
        <v>170</v>
      </c>
      <c r="J12" s="39" t="s">
        <v>157</v>
      </c>
      <c r="K12" s="42">
        <v>0.66319444444444442</v>
      </c>
      <c r="M12" s="90">
        <v>89</v>
      </c>
      <c r="N12" s="91" t="s">
        <v>73</v>
      </c>
      <c r="O12" s="90">
        <v>81</v>
      </c>
      <c r="P12" s="11" t="str">
        <f t="shared" si="3"/>
        <v>Fav</v>
      </c>
      <c r="Q12" s="11" t="str">
        <f t="shared" si="4"/>
        <v>Over</v>
      </c>
      <c r="R12" s="11" t="str">
        <f t="shared" si="8"/>
        <v>no</v>
      </c>
      <c r="S12" s="11" t="str">
        <f t="shared" si="5"/>
        <v>no</v>
      </c>
      <c r="T12" s="11" t="str">
        <f t="shared" si="6"/>
        <v>no</v>
      </c>
      <c r="U12" s="80" t="str">
        <f t="shared" si="7"/>
        <v/>
      </c>
      <c r="V12" s="81" t="str">
        <f t="shared" si="9"/>
        <v/>
      </c>
      <c r="W12" s="82" t="str">
        <f t="shared" si="1"/>
        <v/>
      </c>
      <c r="X12" s="82" t="str">
        <f t="shared" si="1"/>
        <v/>
      </c>
      <c r="Y12" s="82" t="str">
        <f t="shared" si="1"/>
        <v/>
      </c>
      <c r="Z12" s="83" t="str">
        <f t="shared" si="1"/>
        <v/>
      </c>
      <c r="AA12" s="81" t="str">
        <f t="shared" si="10"/>
        <v/>
      </c>
      <c r="AB12" s="82" t="str">
        <f t="shared" si="2"/>
        <v/>
      </c>
      <c r="AC12" s="82" t="str">
        <f t="shared" si="2"/>
        <v/>
      </c>
      <c r="AD12" s="82" t="str">
        <f t="shared" si="2"/>
        <v/>
      </c>
      <c r="AE12" s="83" t="str">
        <f t="shared" si="2"/>
        <v/>
      </c>
    </row>
    <row r="13" spans="2:31" ht="16.5" customHeight="1" x14ac:dyDescent="0.3">
      <c r="B13" s="144">
        <v>2</v>
      </c>
      <c r="C13" s="140" t="s">
        <v>19</v>
      </c>
      <c r="D13" s="60">
        <v>-1500</v>
      </c>
      <c r="E13" s="231">
        <v>15.5</v>
      </c>
      <c r="F13" s="231">
        <v>126</v>
      </c>
      <c r="G13" s="225">
        <f t="shared" si="0"/>
        <v>15</v>
      </c>
      <c r="H13" s="152" t="s">
        <v>126</v>
      </c>
      <c r="I13" s="61">
        <v>1000</v>
      </c>
      <c r="J13" s="62" t="s">
        <v>158</v>
      </c>
      <c r="K13" s="63">
        <v>0.67361111111111116</v>
      </c>
      <c r="M13" s="90">
        <v>57</v>
      </c>
      <c r="N13" s="91" t="s">
        <v>73</v>
      </c>
      <c r="O13" s="90">
        <v>40</v>
      </c>
      <c r="P13" s="11" t="str">
        <f t="shared" si="3"/>
        <v>Fav</v>
      </c>
      <c r="Q13" s="11" t="str">
        <f t="shared" si="4"/>
        <v>Under</v>
      </c>
      <c r="R13" s="11" t="str">
        <f t="shared" si="8"/>
        <v>no</v>
      </c>
      <c r="S13" s="11" t="str">
        <f t="shared" si="5"/>
        <v/>
      </c>
      <c r="T13" s="11" t="str">
        <f t="shared" si="6"/>
        <v>no</v>
      </c>
      <c r="U13" s="80" t="str">
        <f t="shared" si="7"/>
        <v>Fav</v>
      </c>
      <c r="V13" s="81" t="str">
        <f t="shared" si="9"/>
        <v/>
      </c>
      <c r="W13" s="82" t="str">
        <f t="shared" si="1"/>
        <v/>
      </c>
      <c r="X13" s="82" t="str">
        <f t="shared" si="1"/>
        <v/>
      </c>
      <c r="Y13" s="82" t="str">
        <f t="shared" si="1"/>
        <v>Fav</v>
      </c>
      <c r="Z13" s="83" t="str">
        <f t="shared" si="1"/>
        <v/>
      </c>
      <c r="AA13" s="81" t="str">
        <f t="shared" si="10"/>
        <v/>
      </c>
      <c r="AB13" s="82" t="str">
        <f t="shared" si="2"/>
        <v/>
      </c>
      <c r="AC13" s="82" t="str">
        <f t="shared" si="2"/>
        <v/>
      </c>
      <c r="AD13" s="82" t="str">
        <f t="shared" si="2"/>
        <v>Fav</v>
      </c>
      <c r="AE13" s="83" t="str">
        <f t="shared" si="2"/>
        <v/>
      </c>
    </row>
    <row r="14" spans="2:31" ht="16.5" customHeight="1" x14ac:dyDescent="0.3">
      <c r="B14" s="223">
        <v>5</v>
      </c>
      <c r="C14" s="219" t="s">
        <v>105</v>
      </c>
      <c r="D14" s="46">
        <v>-160</v>
      </c>
      <c r="E14" s="232">
        <v>3</v>
      </c>
      <c r="F14" s="232">
        <v>131</v>
      </c>
      <c r="G14" s="226">
        <f t="shared" si="0"/>
        <v>12</v>
      </c>
      <c r="H14" s="221" t="s">
        <v>95</v>
      </c>
      <c r="I14" s="53">
        <v>140</v>
      </c>
      <c r="J14" s="39" t="s">
        <v>219</v>
      </c>
      <c r="K14" s="42">
        <v>0.68055555555555547</v>
      </c>
      <c r="M14" s="90">
        <v>83</v>
      </c>
      <c r="N14" s="91" t="s">
        <v>73</v>
      </c>
      <c r="O14" s="90">
        <v>80</v>
      </c>
      <c r="P14" s="11" t="str">
        <f t="shared" si="3"/>
        <v>Push</v>
      </c>
      <c r="Q14" s="11" t="str">
        <f t="shared" si="4"/>
        <v>Over</v>
      </c>
      <c r="R14" s="11" t="str">
        <f t="shared" si="8"/>
        <v>yes</v>
      </c>
      <c r="S14" s="11" t="str">
        <f t="shared" si="5"/>
        <v>yes</v>
      </c>
      <c r="T14" s="11" t="str">
        <f t="shared" si="6"/>
        <v>yes</v>
      </c>
      <c r="U14" s="80" t="str">
        <f t="shared" si="7"/>
        <v>Push</v>
      </c>
      <c r="V14" s="81" t="str">
        <f t="shared" si="9"/>
        <v>Push</v>
      </c>
      <c r="W14" s="82" t="str">
        <f t="shared" si="1"/>
        <v/>
      </c>
      <c r="X14" s="82" t="str">
        <f t="shared" si="1"/>
        <v/>
      </c>
      <c r="Y14" s="82" t="str">
        <f t="shared" si="1"/>
        <v/>
      </c>
      <c r="Z14" s="83" t="str">
        <f t="shared" si="1"/>
        <v/>
      </c>
      <c r="AA14" s="81" t="str">
        <f t="shared" si="10"/>
        <v>Fav</v>
      </c>
      <c r="AB14" s="82" t="str">
        <f t="shared" si="2"/>
        <v/>
      </c>
      <c r="AC14" s="82" t="str">
        <f t="shared" si="2"/>
        <v/>
      </c>
      <c r="AD14" s="82" t="str">
        <f t="shared" si="2"/>
        <v/>
      </c>
      <c r="AE14" s="83" t="str">
        <f t="shared" si="2"/>
        <v/>
      </c>
    </row>
    <row r="15" spans="2:31" ht="16.5" customHeight="1" x14ac:dyDescent="0.3">
      <c r="B15" s="144">
        <v>5</v>
      </c>
      <c r="C15" s="140" t="s">
        <v>65</v>
      </c>
      <c r="D15" s="60">
        <v>-175</v>
      </c>
      <c r="E15" s="231">
        <v>4</v>
      </c>
      <c r="F15" s="231">
        <v>150.5</v>
      </c>
      <c r="G15" s="225">
        <f t="shared" si="0"/>
        <v>12</v>
      </c>
      <c r="H15" s="152" t="s">
        <v>180</v>
      </c>
      <c r="I15" s="61">
        <v>155</v>
      </c>
      <c r="J15" s="62" t="s">
        <v>162</v>
      </c>
      <c r="K15" s="63">
        <v>0.68541666666666667</v>
      </c>
      <c r="M15" s="90">
        <v>75</v>
      </c>
      <c r="N15" s="91" t="s">
        <v>73</v>
      </c>
      <c r="O15" s="90">
        <v>80</v>
      </c>
      <c r="P15" s="11" t="str">
        <f t="shared" si="3"/>
        <v>Dog</v>
      </c>
      <c r="Q15" s="11" t="str">
        <f t="shared" si="4"/>
        <v>Over</v>
      </c>
      <c r="R15" s="11" t="str">
        <f t="shared" si="8"/>
        <v>no</v>
      </c>
      <c r="S15" s="11" t="str">
        <f t="shared" si="5"/>
        <v>no</v>
      </c>
      <c r="T15" s="11" t="str">
        <f t="shared" si="6"/>
        <v>no</v>
      </c>
      <c r="U15" s="80" t="str">
        <f t="shared" si="7"/>
        <v>Dog</v>
      </c>
      <c r="V15" s="81" t="str">
        <f t="shared" si="9"/>
        <v>Dog</v>
      </c>
      <c r="W15" s="82" t="str">
        <f t="shared" si="1"/>
        <v/>
      </c>
      <c r="X15" s="82" t="str">
        <f t="shared" si="1"/>
        <v/>
      </c>
      <c r="Y15" s="82" t="str">
        <f t="shared" si="1"/>
        <v/>
      </c>
      <c r="Z15" s="83" t="str">
        <f t="shared" si="1"/>
        <v/>
      </c>
      <c r="AA15" s="81" t="str">
        <f t="shared" si="10"/>
        <v>Dog</v>
      </c>
      <c r="AB15" s="82" t="str">
        <f t="shared" si="2"/>
        <v/>
      </c>
      <c r="AC15" s="82" t="str">
        <f t="shared" si="2"/>
        <v/>
      </c>
      <c r="AD15" s="82" t="str">
        <f t="shared" si="2"/>
        <v/>
      </c>
      <c r="AE15" s="83" t="str">
        <f t="shared" si="2"/>
        <v/>
      </c>
    </row>
    <row r="16" spans="2:31" ht="16.5" customHeight="1" x14ac:dyDescent="0.3">
      <c r="B16" s="223">
        <v>2</v>
      </c>
      <c r="C16" s="219" t="s">
        <v>63</v>
      </c>
      <c r="D16" s="46">
        <v>-2500</v>
      </c>
      <c r="E16" s="232">
        <v>16.5</v>
      </c>
      <c r="F16" s="232">
        <v>140</v>
      </c>
      <c r="G16" s="226">
        <f t="shared" si="0"/>
        <v>15</v>
      </c>
      <c r="H16" s="221" t="s">
        <v>216</v>
      </c>
      <c r="I16" s="53">
        <v>1400</v>
      </c>
      <c r="J16" s="39" t="s">
        <v>157</v>
      </c>
      <c r="K16" s="42">
        <v>0.76736111111111116</v>
      </c>
      <c r="M16" s="90">
        <v>73</v>
      </c>
      <c r="N16" s="91" t="s">
        <v>73</v>
      </c>
      <c r="O16" s="90">
        <v>53</v>
      </c>
      <c r="P16" s="11" t="str">
        <f t="shared" si="3"/>
        <v>Fav</v>
      </c>
      <c r="Q16" s="11" t="str">
        <f t="shared" si="4"/>
        <v>Under</v>
      </c>
      <c r="R16" s="11" t="str">
        <f t="shared" si="8"/>
        <v>no</v>
      </c>
      <c r="S16" s="11" t="str">
        <f t="shared" si="5"/>
        <v/>
      </c>
      <c r="T16" s="11" t="str">
        <f t="shared" si="6"/>
        <v>no</v>
      </c>
      <c r="U16" s="80" t="str">
        <f t="shared" si="7"/>
        <v>Fav</v>
      </c>
      <c r="V16" s="81" t="str">
        <f t="shared" si="9"/>
        <v/>
      </c>
      <c r="W16" s="82" t="str">
        <f t="shared" si="1"/>
        <v/>
      </c>
      <c r="X16" s="82" t="str">
        <f t="shared" si="1"/>
        <v/>
      </c>
      <c r="Y16" s="82" t="str">
        <f t="shared" si="1"/>
        <v>Fav</v>
      </c>
      <c r="Z16" s="83" t="str">
        <f t="shared" si="1"/>
        <v/>
      </c>
      <c r="AA16" s="81" t="str">
        <f t="shared" si="10"/>
        <v/>
      </c>
      <c r="AB16" s="82" t="str">
        <f t="shared" si="2"/>
        <v/>
      </c>
      <c r="AC16" s="82" t="str">
        <f t="shared" si="2"/>
        <v/>
      </c>
      <c r="AD16" s="82" t="str">
        <f t="shared" si="2"/>
        <v>Fav</v>
      </c>
      <c r="AE16" s="83" t="str">
        <f t="shared" si="2"/>
        <v/>
      </c>
    </row>
    <row r="17" spans="2:31" ht="16.5" customHeight="1" x14ac:dyDescent="0.3">
      <c r="B17" s="144">
        <v>7</v>
      </c>
      <c r="C17" s="140" t="s">
        <v>93</v>
      </c>
      <c r="D17" s="60">
        <v>-125</v>
      </c>
      <c r="E17" s="231">
        <v>1.5</v>
      </c>
      <c r="F17" s="231">
        <v>141.5</v>
      </c>
      <c r="G17" s="225">
        <f t="shared" si="0"/>
        <v>10</v>
      </c>
      <c r="H17" s="152" t="s">
        <v>217</v>
      </c>
      <c r="I17" s="61">
        <v>105</v>
      </c>
      <c r="J17" s="62" t="s">
        <v>158</v>
      </c>
      <c r="K17" s="63">
        <v>0.77777777777777779</v>
      </c>
      <c r="M17" s="90">
        <v>87</v>
      </c>
      <c r="N17" s="91" t="s">
        <v>73</v>
      </c>
      <c r="O17" s="90">
        <v>85</v>
      </c>
      <c r="P17" s="11" t="str">
        <f t="shared" si="3"/>
        <v>Fav</v>
      </c>
      <c r="Q17" s="11" t="str">
        <f t="shared" si="4"/>
        <v>Over</v>
      </c>
      <c r="R17" s="11" t="str">
        <f t="shared" si="8"/>
        <v>no</v>
      </c>
      <c r="S17" s="11" t="str">
        <f t="shared" si="5"/>
        <v>no</v>
      </c>
      <c r="T17" s="11" t="str">
        <f t="shared" si="6"/>
        <v>yes</v>
      </c>
      <c r="U17" s="80" t="str">
        <f t="shared" si="7"/>
        <v/>
      </c>
      <c r="V17" s="81" t="str">
        <f t="shared" si="9"/>
        <v/>
      </c>
      <c r="W17" s="82" t="str">
        <f t="shared" si="1"/>
        <v/>
      </c>
      <c r="X17" s="82" t="str">
        <f t="shared" si="1"/>
        <v/>
      </c>
      <c r="Y17" s="82" t="str">
        <f t="shared" si="1"/>
        <v/>
      </c>
      <c r="Z17" s="83" t="str">
        <f t="shared" si="1"/>
        <v/>
      </c>
      <c r="AA17" s="81" t="str">
        <f t="shared" si="10"/>
        <v/>
      </c>
      <c r="AB17" s="82" t="str">
        <f t="shared" si="2"/>
        <v/>
      </c>
      <c r="AC17" s="82" t="str">
        <f t="shared" si="2"/>
        <v/>
      </c>
      <c r="AD17" s="82" t="str">
        <f t="shared" si="2"/>
        <v/>
      </c>
      <c r="AE17" s="83" t="str">
        <f t="shared" si="2"/>
        <v/>
      </c>
    </row>
    <row r="18" spans="2:31" ht="16.5" customHeight="1" x14ac:dyDescent="0.3">
      <c r="B18" s="223">
        <v>4</v>
      </c>
      <c r="C18" s="219" t="s">
        <v>9</v>
      </c>
      <c r="D18" s="46">
        <v>-2000</v>
      </c>
      <c r="E18" s="232">
        <v>16</v>
      </c>
      <c r="F18" s="232">
        <v>142.5</v>
      </c>
      <c r="G18" s="226">
        <f t="shared" si="0"/>
        <v>13</v>
      </c>
      <c r="H18" s="221" t="s">
        <v>218</v>
      </c>
      <c r="I18" s="53">
        <v>1250</v>
      </c>
      <c r="J18" s="39" t="s">
        <v>219</v>
      </c>
      <c r="K18" s="42">
        <v>0.78472222222222221</v>
      </c>
      <c r="M18" s="90">
        <v>71</v>
      </c>
      <c r="N18" s="91" t="s">
        <v>73</v>
      </c>
      <c r="O18" s="90">
        <v>64</v>
      </c>
      <c r="P18" s="11" t="str">
        <f t="shared" si="3"/>
        <v>Dog</v>
      </c>
      <c r="Q18" s="11" t="str">
        <f t="shared" si="4"/>
        <v>Under</v>
      </c>
      <c r="R18" s="11" t="str">
        <f t="shared" si="8"/>
        <v>yes</v>
      </c>
      <c r="S18" s="11" t="str">
        <f t="shared" si="5"/>
        <v/>
      </c>
      <c r="T18" s="11" t="str">
        <f t="shared" si="6"/>
        <v>no</v>
      </c>
      <c r="U18" s="80" t="str">
        <f t="shared" si="7"/>
        <v>Dog</v>
      </c>
      <c r="V18" s="81" t="str">
        <f t="shared" si="9"/>
        <v/>
      </c>
      <c r="W18" s="82" t="str">
        <f t="shared" si="1"/>
        <v>Dog</v>
      </c>
      <c r="X18" s="82" t="str">
        <f t="shared" si="1"/>
        <v/>
      </c>
      <c r="Y18" s="82" t="str">
        <f t="shared" si="1"/>
        <v/>
      </c>
      <c r="Z18" s="83" t="str">
        <f t="shared" si="1"/>
        <v/>
      </c>
      <c r="AA18" s="81" t="str">
        <f t="shared" si="10"/>
        <v/>
      </c>
      <c r="AB18" s="82" t="str">
        <f t="shared" si="2"/>
        <v>Fav</v>
      </c>
      <c r="AC18" s="82" t="str">
        <f t="shared" si="2"/>
        <v/>
      </c>
      <c r="AD18" s="82" t="str">
        <f t="shared" si="2"/>
        <v/>
      </c>
      <c r="AE18" s="83" t="str">
        <f t="shared" si="2"/>
        <v/>
      </c>
    </row>
    <row r="19" spans="2:31" ht="16.5" customHeight="1" x14ac:dyDescent="0.3">
      <c r="B19" s="146">
        <v>4</v>
      </c>
      <c r="C19" s="142" t="s">
        <v>17</v>
      </c>
      <c r="D19" s="64">
        <v>-320</v>
      </c>
      <c r="E19" s="233">
        <v>7</v>
      </c>
      <c r="F19" s="233">
        <v>128</v>
      </c>
      <c r="G19" s="227">
        <f t="shared" si="0"/>
        <v>13</v>
      </c>
      <c r="H19" s="154" t="s">
        <v>33</v>
      </c>
      <c r="I19" s="65">
        <v>260</v>
      </c>
      <c r="J19" s="66" t="s">
        <v>162</v>
      </c>
      <c r="K19" s="67">
        <v>0.7895833333333333</v>
      </c>
      <c r="M19" s="90">
        <v>73</v>
      </c>
      <c r="N19" s="91" t="s">
        <v>73</v>
      </c>
      <c r="O19" s="90">
        <v>69</v>
      </c>
      <c r="P19" s="11" t="str">
        <f t="shared" si="3"/>
        <v>Dog</v>
      </c>
      <c r="Q19" s="11" t="str">
        <f t="shared" si="4"/>
        <v>Over</v>
      </c>
      <c r="R19" s="11" t="str">
        <f t="shared" si="8"/>
        <v>yes</v>
      </c>
      <c r="S19" s="11" t="str">
        <f t="shared" si="5"/>
        <v/>
      </c>
      <c r="T19" s="11" t="str">
        <f t="shared" si="6"/>
        <v>no</v>
      </c>
      <c r="U19" s="84" t="str">
        <f t="shared" si="7"/>
        <v>Dog</v>
      </c>
      <c r="V19" s="85" t="str">
        <f t="shared" si="9"/>
        <v/>
      </c>
      <c r="W19" s="86" t="str">
        <f t="shared" si="1"/>
        <v>Dog</v>
      </c>
      <c r="X19" s="86" t="str">
        <f t="shared" si="1"/>
        <v/>
      </c>
      <c r="Y19" s="86" t="str">
        <f t="shared" si="1"/>
        <v/>
      </c>
      <c r="Z19" s="87" t="str">
        <f t="shared" si="1"/>
        <v/>
      </c>
      <c r="AA19" s="85" t="str">
        <f t="shared" si="10"/>
        <v/>
      </c>
      <c r="AB19" s="86" t="str">
        <f t="shared" si="2"/>
        <v>Fav</v>
      </c>
      <c r="AC19" s="86" t="str">
        <f t="shared" si="2"/>
        <v/>
      </c>
      <c r="AD19" s="86" t="str">
        <f t="shared" si="2"/>
        <v/>
      </c>
      <c r="AE19" s="87" t="str">
        <f t="shared" si="2"/>
        <v/>
      </c>
    </row>
    <row r="20" spans="2:31" ht="24" customHeight="1" x14ac:dyDescent="0.35">
      <c r="B20" s="413" t="s">
        <v>10</v>
      </c>
      <c r="C20" s="455"/>
      <c r="D20" s="455"/>
      <c r="E20" s="455"/>
      <c r="F20" s="455"/>
      <c r="G20" s="455"/>
      <c r="H20" s="455"/>
      <c r="I20" s="455"/>
      <c r="J20" s="455"/>
      <c r="K20" s="457"/>
      <c r="M20" s="88"/>
      <c r="N20" s="89"/>
      <c r="O20" s="88"/>
      <c r="P20" s="201" t="str">
        <f>COUNTIF(P4:P19,"Fav")&amp;"-"&amp;COUNTIF(P4:P19,"Dog")&amp;"-"&amp;COUNTIF(P4:P19,"Push")</f>
        <v>9-6-1</v>
      </c>
      <c r="Q20" s="201" t="str">
        <f>COUNTIF(Q4:Q19,"Over")&amp;"-"&amp;COUNTIF(Q4:Q19,"Under")&amp;"-"&amp;COUNTIF(Q4:Q19,"Push")</f>
        <v>8-8-0</v>
      </c>
      <c r="R20" s="201" t="str">
        <f>COUNTIF(R4:R19,"yes")&amp;"-"&amp;COUNTIF(R4:R19,"no")</f>
        <v>4-12</v>
      </c>
      <c r="S20" s="201" t="str">
        <f>COUNTIF(S4:S19,"yes")&amp;"-"&amp;COUNTIF(S4:S19,"no")</f>
        <v>1-4</v>
      </c>
      <c r="T20" s="201" t="str">
        <f>COUNTIF(T4:T19,"yes")&amp;"-"&amp;COUNTIF(T4:T19,"no")</f>
        <v>3-13</v>
      </c>
      <c r="U20" s="201" t="str">
        <f t="shared" ref="U20:Z20" si="11">COUNTIF(U4:U19,"Fav")&amp;"-"&amp;COUNTIF(U4:U19,"Dog")&amp;"-"&amp;COUNTIF(U4:U19,"Push")</f>
        <v>5-5-1</v>
      </c>
      <c r="V20" s="201" t="str">
        <f t="shared" si="11"/>
        <v>0-2-1</v>
      </c>
      <c r="W20" s="201" t="str">
        <f t="shared" si="11"/>
        <v>1-2-0</v>
      </c>
      <c r="X20" s="201" t="str">
        <f t="shared" si="11"/>
        <v>1-0-0</v>
      </c>
      <c r="Y20" s="201" t="str">
        <f t="shared" si="11"/>
        <v>3-0-0</v>
      </c>
      <c r="Z20" s="201" t="str">
        <f t="shared" si="11"/>
        <v>0-1-0</v>
      </c>
      <c r="AA20" s="201" t="str">
        <f>COUNTIF(AA4:AA19,"Fav")&amp;"-"&amp;COUNTIF(AA4:AA19,"Dog")</f>
        <v>1-2</v>
      </c>
      <c r="AB20" s="201" t="str">
        <f>COUNTIF(AB4:AB19,"Fav")&amp;"-"&amp;COUNTIF(AB4:AB19,"Dog")</f>
        <v>3-0</v>
      </c>
      <c r="AC20" s="201" t="str">
        <f>COUNTIF(AC4:AC19,"Fav")&amp;"-"&amp;COUNTIF(AC4:AC19,"Dog")</f>
        <v>1-0</v>
      </c>
      <c r="AD20" s="201" t="str">
        <f>COUNTIF(AD4:AD19,"Fav")&amp;"-"&amp;COUNTIF(AD4:AD19,"Dog")</f>
        <v>3-0</v>
      </c>
      <c r="AE20" s="201" t="str">
        <f>COUNTIF(AE4:AE19,"Fav")&amp;"-"&amp;COUNTIF(AE4:AE19,"Dog")</f>
        <v>1-0</v>
      </c>
    </row>
    <row r="21" spans="2:31" ht="16.5" customHeight="1" x14ac:dyDescent="0.3">
      <c r="B21" s="222">
        <v>3</v>
      </c>
      <c r="C21" s="220" t="s">
        <v>0</v>
      </c>
      <c r="D21" s="45">
        <v>-1100</v>
      </c>
      <c r="E21" s="230">
        <v>13</v>
      </c>
      <c r="F21" s="230">
        <v>140.5</v>
      </c>
      <c r="G21" s="224">
        <f t="shared" ref="G21:G36" si="12">17-B21</f>
        <v>14</v>
      </c>
      <c r="H21" s="220" t="s">
        <v>223</v>
      </c>
      <c r="I21" s="52">
        <v>700</v>
      </c>
      <c r="J21" s="38" t="s">
        <v>222</v>
      </c>
      <c r="K21" s="41">
        <v>0.38541666666666669</v>
      </c>
      <c r="M21" s="90">
        <v>71</v>
      </c>
      <c r="N21" s="91" t="s">
        <v>73</v>
      </c>
      <c r="O21" s="90">
        <v>78</v>
      </c>
      <c r="P21" s="11" t="str">
        <f t="shared" ref="P21:P36" si="13">IF((M21-E21)&gt;O21,"Fav",IF(M21&lt;(O21+E21),"Dog","Push"))</f>
        <v>Dog</v>
      </c>
      <c r="Q21" s="11" t="str">
        <f t="shared" ref="Q21:Q36" si="14">IF((M21+O21)&gt;F21,"Over",IF((M21+O21)&lt;F21,"Under","Push"))</f>
        <v>Over</v>
      </c>
      <c r="R21" s="11" t="str">
        <f>IF(AND(M21&gt;O21,M21-O21&lt;=E21),"yes","no")</f>
        <v>no</v>
      </c>
      <c r="S21" s="11" t="str">
        <f t="shared" si="5"/>
        <v/>
      </c>
      <c r="T21" s="11" t="str">
        <f>IF(AND((M21-O21)&gt;=(E21-1),(M21-O21)&lt;=(E21+1)),"yes", "no")</f>
        <v>no</v>
      </c>
      <c r="U21" s="76" t="str">
        <f t="shared" ref="U21:U36" si="15">IF(B21&lt;6,P21,"")</f>
        <v>Dog</v>
      </c>
      <c r="V21" s="77" t="str">
        <f t="shared" ref="V21:Z36" si="16">IF($B21=V$3,$P21,"")</f>
        <v/>
      </c>
      <c r="W21" s="78" t="str">
        <f t="shared" si="1"/>
        <v/>
      </c>
      <c r="X21" s="78" t="str">
        <f t="shared" si="1"/>
        <v>Dog</v>
      </c>
      <c r="Y21" s="78" t="str">
        <f t="shared" si="1"/>
        <v/>
      </c>
      <c r="Z21" s="79" t="str">
        <f t="shared" si="1"/>
        <v/>
      </c>
      <c r="AA21" s="77" t="str">
        <f t="shared" ref="AA21:AE36" si="17">IF($B21=AA$3,IF($M21&gt;$O21,"Fav","Dog"),"")</f>
        <v/>
      </c>
      <c r="AB21" s="78" t="str">
        <f t="shared" si="2"/>
        <v/>
      </c>
      <c r="AC21" s="78" t="str">
        <f t="shared" si="2"/>
        <v>Dog</v>
      </c>
      <c r="AD21" s="78" t="str">
        <f t="shared" si="2"/>
        <v/>
      </c>
      <c r="AE21" s="79" t="str">
        <f t="shared" si="2"/>
        <v/>
      </c>
    </row>
    <row r="22" spans="2:31" ht="16.5" customHeight="1" x14ac:dyDescent="0.3">
      <c r="B22" s="144">
        <v>6</v>
      </c>
      <c r="C22" s="152" t="s">
        <v>89</v>
      </c>
      <c r="D22" s="60">
        <v>-165</v>
      </c>
      <c r="E22" s="231">
        <v>3.5</v>
      </c>
      <c r="F22" s="231">
        <v>130.5</v>
      </c>
      <c r="G22" s="225">
        <f t="shared" si="12"/>
        <v>11</v>
      </c>
      <c r="H22" s="152" t="s">
        <v>224</v>
      </c>
      <c r="I22" s="61">
        <v>145</v>
      </c>
      <c r="J22" s="62" t="s">
        <v>220</v>
      </c>
      <c r="K22" s="63">
        <v>0.40277777777777773</v>
      </c>
      <c r="M22" s="90">
        <v>74</v>
      </c>
      <c r="N22" s="91" t="s">
        <v>73</v>
      </c>
      <c r="O22" s="90">
        <v>60</v>
      </c>
      <c r="P22" s="11" t="str">
        <f t="shared" si="13"/>
        <v>Fav</v>
      </c>
      <c r="Q22" s="11" t="str">
        <f t="shared" si="14"/>
        <v>Over</v>
      </c>
      <c r="R22" s="11" t="str">
        <f>IF(AND(M22&gt;O22,M22-O22&lt;=E22),"yes","no")</f>
        <v>no</v>
      </c>
      <c r="S22" s="11" t="str">
        <f t="shared" si="5"/>
        <v>no</v>
      </c>
      <c r="T22" s="11" t="str">
        <f t="shared" ref="T22:T36" si="18">IF(AND((M22-O22)&gt;=(E22-1),(M22-O22)&lt;=(E22+1)),"yes", "no")</f>
        <v>no</v>
      </c>
      <c r="U22" s="80" t="str">
        <f t="shared" si="15"/>
        <v/>
      </c>
      <c r="V22" s="81" t="str">
        <f t="shared" si="16"/>
        <v/>
      </c>
      <c r="W22" s="82" t="str">
        <f t="shared" si="16"/>
        <v/>
      </c>
      <c r="X22" s="82" t="str">
        <f t="shared" si="16"/>
        <v/>
      </c>
      <c r="Y22" s="82" t="str">
        <f t="shared" si="16"/>
        <v/>
      </c>
      <c r="Z22" s="83" t="str">
        <f t="shared" si="16"/>
        <v/>
      </c>
      <c r="AA22" s="81" t="str">
        <f t="shared" si="17"/>
        <v/>
      </c>
      <c r="AB22" s="82" t="str">
        <f t="shared" si="17"/>
        <v/>
      </c>
      <c r="AC22" s="82" t="str">
        <f t="shared" si="17"/>
        <v/>
      </c>
      <c r="AD22" s="82" t="str">
        <f t="shared" si="17"/>
        <v/>
      </c>
      <c r="AE22" s="83" t="str">
        <f t="shared" si="17"/>
        <v/>
      </c>
    </row>
    <row r="23" spans="2:31" ht="16.5" customHeight="1" x14ac:dyDescent="0.3">
      <c r="B23" s="223">
        <v>7</v>
      </c>
      <c r="C23" s="221" t="s">
        <v>27</v>
      </c>
      <c r="D23" s="46">
        <v>-200</v>
      </c>
      <c r="E23" s="232">
        <v>4.5</v>
      </c>
      <c r="F23" s="232">
        <v>137</v>
      </c>
      <c r="G23" s="226">
        <f t="shared" si="12"/>
        <v>10</v>
      </c>
      <c r="H23" s="221" t="s">
        <v>225</v>
      </c>
      <c r="I23" s="53">
        <v>170</v>
      </c>
      <c r="J23" s="39" t="s">
        <v>105</v>
      </c>
      <c r="K23" s="42">
        <v>0.44444444444444442</v>
      </c>
      <c r="M23" s="90">
        <v>53</v>
      </c>
      <c r="N23" s="91" t="s">
        <v>73</v>
      </c>
      <c r="O23" s="90">
        <v>58</v>
      </c>
      <c r="P23" s="11" t="str">
        <f t="shared" si="13"/>
        <v>Dog</v>
      </c>
      <c r="Q23" s="11" t="str">
        <f t="shared" si="14"/>
        <v>Under</v>
      </c>
      <c r="R23" s="11" t="str">
        <f t="shared" ref="R23:R36" si="19">IF(AND(M23&gt;O23,M23-O23&lt;=E23),"yes","no")</f>
        <v>no</v>
      </c>
      <c r="S23" s="11" t="str">
        <f t="shared" si="5"/>
        <v>no</v>
      </c>
      <c r="T23" s="11" t="str">
        <f t="shared" si="18"/>
        <v>no</v>
      </c>
      <c r="U23" s="80" t="str">
        <f t="shared" si="15"/>
        <v/>
      </c>
      <c r="V23" s="81" t="str">
        <f t="shared" si="16"/>
        <v/>
      </c>
      <c r="W23" s="82" t="str">
        <f t="shared" si="16"/>
        <v/>
      </c>
      <c r="X23" s="82" t="str">
        <f t="shared" si="16"/>
        <v/>
      </c>
      <c r="Y23" s="82" t="str">
        <f t="shared" si="16"/>
        <v/>
      </c>
      <c r="Z23" s="83" t="str">
        <f t="shared" si="16"/>
        <v/>
      </c>
      <c r="AA23" s="81" t="str">
        <f t="shared" si="17"/>
        <v/>
      </c>
      <c r="AB23" s="82" t="str">
        <f t="shared" si="17"/>
        <v/>
      </c>
      <c r="AC23" s="82" t="str">
        <f t="shared" si="17"/>
        <v/>
      </c>
      <c r="AD23" s="82" t="str">
        <f t="shared" si="17"/>
        <v/>
      </c>
      <c r="AE23" s="83" t="str">
        <f t="shared" si="17"/>
        <v/>
      </c>
    </row>
    <row r="24" spans="2:31" ht="16.5" customHeight="1" x14ac:dyDescent="0.3">
      <c r="B24" s="144">
        <v>1</v>
      </c>
      <c r="C24" s="152" t="s">
        <v>48</v>
      </c>
      <c r="D24" s="60">
        <v>-7000</v>
      </c>
      <c r="E24" s="231">
        <v>19.5</v>
      </c>
      <c r="F24" s="231">
        <v>127</v>
      </c>
      <c r="G24" s="225">
        <f t="shared" si="12"/>
        <v>16</v>
      </c>
      <c r="H24" s="152" t="s">
        <v>226</v>
      </c>
      <c r="I24" s="61">
        <v>3000</v>
      </c>
      <c r="J24" s="62" t="s">
        <v>227</v>
      </c>
      <c r="K24" s="63">
        <v>0.46527777777777773</v>
      </c>
      <c r="M24" s="90">
        <v>68</v>
      </c>
      <c r="N24" s="91" t="s">
        <v>73</v>
      </c>
      <c r="O24" s="90">
        <v>59</v>
      </c>
      <c r="P24" s="11" t="str">
        <f t="shared" si="13"/>
        <v>Dog</v>
      </c>
      <c r="Q24" s="11" t="str">
        <f t="shared" si="14"/>
        <v>Push</v>
      </c>
      <c r="R24" s="11" t="str">
        <f t="shared" si="19"/>
        <v>yes</v>
      </c>
      <c r="S24" s="11" t="str">
        <f t="shared" si="5"/>
        <v/>
      </c>
      <c r="T24" s="11" t="str">
        <f t="shared" si="18"/>
        <v>no</v>
      </c>
      <c r="U24" s="80" t="str">
        <f t="shared" si="15"/>
        <v>Dog</v>
      </c>
      <c r="V24" s="81" t="str">
        <f t="shared" si="16"/>
        <v/>
      </c>
      <c r="W24" s="82" t="str">
        <f t="shared" si="16"/>
        <v/>
      </c>
      <c r="X24" s="82" t="str">
        <f t="shared" si="16"/>
        <v/>
      </c>
      <c r="Y24" s="82" t="str">
        <f t="shared" si="16"/>
        <v/>
      </c>
      <c r="Z24" s="83" t="str">
        <f t="shared" si="16"/>
        <v>Dog</v>
      </c>
      <c r="AA24" s="81" t="str">
        <f t="shared" si="17"/>
        <v/>
      </c>
      <c r="AB24" s="82" t="str">
        <f t="shared" si="17"/>
        <v/>
      </c>
      <c r="AC24" s="82" t="str">
        <f t="shared" si="17"/>
        <v/>
      </c>
      <c r="AD24" s="82" t="str">
        <f t="shared" si="17"/>
        <v/>
      </c>
      <c r="AE24" s="83" t="str">
        <f t="shared" si="17"/>
        <v>Fav</v>
      </c>
    </row>
    <row r="25" spans="2:31" ht="16.5" customHeight="1" x14ac:dyDescent="0.3">
      <c r="B25" s="223">
        <v>11</v>
      </c>
      <c r="C25" s="221" t="s">
        <v>132</v>
      </c>
      <c r="D25" s="46">
        <v>-275</v>
      </c>
      <c r="E25" s="232">
        <v>6</v>
      </c>
      <c r="F25" s="232">
        <v>136.5</v>
      </c>
      <c r="G25" s="226">
        <f t="shared" si="12"/>
        <v>6</v>
      </c>
      <c r="H25" s="221" t="s">
        <v>221</v>
      </c>
      <c r="I25" s="53">
        <v>225</v>
      </c>
      <c r="J25" s="39" t="s">
        <v>222</v>
      </c>
      <c r="K25" s="42">
        <v>0.48958333333333331</v>
      </c>
      <c r="M25" s="90">
        <v>86</v>
      </c>
      <c r="N25" s="91" t="s">
        <v>73</v>
      </c>
      <c r="O25" s="90">
        <v>67</v>
      </c>
      <c r="P25" s="11" t="str">
        <f t="shared" si="13"/>
        <v>Fav</v>
      </c>
      <c r="Q25" s="11" t="str">
        <f t="shared" si="14"/>
        <v>Over</v>
      </c>
      <c r="R25" s="11" t="str">
        <f t="shared" si="19"/>
        <v>no</v>
      </c>
      <c r="S25" s="11" t="str">
        <f t="shared" si="5"/>
        <v/>
      </c>
      <c r="T25" s="11" t="str">
        <f t="shared" si="18"/>
        <v>no</v>
      </c>
      <c r="U25" s="80" t="str">
        <f t="shared" si="15"/>
        <v/>
      </c>
      <c r="V25" s="81" t="str">
        <f t="shared" si="16"/>
        <v/>
      </c>
      <c r="W25" s="82" t="str">
        <f t="shared" si="16"/>
        <v/>
      </c>
      <c r="X25" s="82" t="str">
        <f t="shared" si="16"/>
        <v/>
      </c>
      <c r="Y25" s="82" t="str">
        <f t="shared" si="16"/>
        <v/>
      </c>
      <c r="Z25" s="83" t="str">
        <f t="shared" si="16"/>
        <v/>
      </c>
      <c r="AA25" s="81" t="str">
        <f t="shared" si="17"/>
        <v/>
      </c>
      <c r="AB25" s="82" t="str">
        <f t="shared" si="17"/>
        <v/>
      </c>
      <c r="AC25" s="82" t="str">
        <f t="shared" si="17"/>
        <v/>
      </c>
      <c r="AD25" s="82" t="str">
        <f t="shared" si="17"/>
        <v/>
      </c>
      <c r="AE25" s="83" t="str">
        <f t="shared" si="17"/>
        <v/>
      </c>
    </row>
    <row r="26" spans="2:31" ht="16.5" customHeight="1" x14ac:dyDescent="0.3">
      <c r="B26" s="144">
        <v>3</v>
      </c>
      <c r="C26" s="152" t="s">
        <v>35</v>
      </c>
      <c r="D26" s="60">
        <v>-1250</v>
      </c>
      <c r="E26" s="231">
        <v>14</v>
      </c>
      <c r="F26" s="231">
        <v>155</v>
      </c>
      <c r="G26" s="225">
        <f t="shared" si="12"/>
        <v>14</v>
      </c>
      <c r="H26" s="152" t="s">
        <v>228</v>
      </c>
      <c r="I26" s="61">
        <v>850</v>
      </c>
      <c r="J26" s="62" t="s">
        <v>220</v>
      </c>
      <c r="K26" s="63">
        <v>0.50694444444444442</v>
      </c>
      <c r="M26" s="90">
        <v>76</v>
      </c>
      <c r="N26" s="91" t="s">
        <v>73</v>
      </c>
      <c r="O26" s="90">
        <v>66</v>
      </c>
      <c r="P26" s="11" t="str">
        <f t="shared" si="13"/>
        <v>Dog</v>
      </c>
      <c r="Q26" s="11" t="str">
        <f t="shared" si="14"/>
        <v>Under</v>
      </c>
      <c r="R26" s="11" t="str">
        <f t="shared" si="19"/>
        <v>yes</v>
      </c>
      <c r="S26" s="11" t="str">
        <f t="shared" si="5"/>
        <v/>
      </c>
      <c r="T26" s="11" t="str">
        <f t="shared" si="18"/>
        <v>no</v>
      </c>
      <c r="U26" s="80" t="str">
        <f t="shared" si="15"/>
        <v>Dog</v>
      </c>
      <c r="V26" s="81" t="str">
        <f t="shared" si="16"/>
        <v/>
      </c>
      <c r="W26" s="82" t="str">
        <f t="shared" si="16"/>
        <v/>
      </c>
      <c r="X26" s="82" t="str">
        <f t="shared" si="16"/>
        <v>Dog</v>
      </c>
      <c r="Y26" s="82" t="str">
        <f t="shared" si="16"/>
        <v/>
      </c>
      <c r="Z26" s="83" t="str">
        <f t="shared" si="16"/>
        <v/>
      </c>
      <c r="AA26" s="81" t="str">
        <f t="shared" si="17"/>
        <v/>
      </c>
      <c r="AB26" s="82" t="str">
        <f t="shared" si="17"/>
        <v/>
      </c>
      <c r="AC26" s="82" t="str">
        <f t="shared" si="17"/>
        <v>Fav</v>
      </c>
      <c r="AD26" s="82" t="str">
        <f t="shared" si="17"/>
        <v/>
      </c>
      <c r="AE26" s="83" t="str">
        <f t="shared" si="17"/>
        <v/>
      </c>
    </row>
    <row r="27" spans="2:31" ht="16.5" customHeight="1" x14ac:dyDescent="0.3">
      <c r="B27" s="223">
        <v>2</v>
      </c>
      <c r="C27" s="221" t="s">
        <v>5</v>
      </c>
      <c r="D27" s="46">
        <v>-1700</v>
      </c>
      <c r="E27" s="232">
        <v>15</v>
      </c>
      <c r="F27" s="232">
        <v>146.5</v>
      </c>
      <c r="G27" s="226">
        <f t="shared" si="12"/>
        <v>15</v>
      </c>
      <c r="H27" s="221" t="s">
        <v>229</v>
      </c>
      <c r="I27" s="53">
        <v>1100</v>
      </c>
      <c r="J27" s="39" t="s">
        <v>105</v>
      </c>
      <c r="K27" s="42">
        <v>0.54861111111111105</v>
      </c>
      <c r="M27" s="90">
        <v>80</v>
      </c>
      <c r="N27" s="91" t="s">
        <v>73</v>
      </c>
      <c r="O27" s="90">
        <v>69</v>
      </c>
      <c r="P27" s="11" t="str">
        <f t="shared" si="13"/>
        <v>Dog</v>
      </c>
      <c r="Q27" s="11" t="str">
        <f t="shared" si="14"/>
        <v>Over</v>
      </c>
      <c r="R27" s="11" t="str">
        <f t="shared" si="19"/>
        <v>yes</v>
      </c>
      <c r="S27" s="11" t="str">
        <f t="shared" si="5"/>
        <v/>
      </c>
      <c r="T27" s="11" t="str">
        <f t="shared" si="18"/>
        <v>no</v>
      </c>
      <c r="U27" s="80" t="str">
        <f t="shared" si="15"/>
        <v>Dog</v>
      </c>
      <c r="V27" s="81" t="str">
        <f t="shared" si="16"/>
        <v/>
      </c>
      <c r="W27" s="82" t="str">
        <f t="shared" si="16"/>
        <v/>
      </c>
      <c r="X27" s="82" t="str">
        <f t="shared" si="16"/>
        <v/>
      </c>
      <c r="Y27" s="82" t="str">
        <f t="shared" si="16"/>
        <v>Dog</v>
      </c>
      <c r="Z27" s="83" t="str">
        <f t="shared" si="16"/>
        <v/>
      </c>
      <c r="AA27" s="81" t="str">
        <f t="shared" si="17"/>
        <v/>
      </c>
      <c r="AB27" s="82" t="str">
        <f t="shared" si="17"/>
        <v/>
      </c>
      <c r="AC27" s="82" t="str">
        <f t="shared" si="17"/>
        <v/>
      </c>
      <c r="AD27" s="82" t="str">
        <f t="shared" si="17"/>
        <v>Fav</v>
      </c>
      <c r="AE27" s="83" t="str">
        <f t="shared" si="17"/>
        <v/>
      </c>
    </row>
    <row r="28" spans="2:31" ht="16.5" customHeight="1" x14ac:dyDescent="0.3">
      <c r="B28" s="144">
        <v>9</v>
      </c>
      <c r="C28" s="152" t="s">
        <v>46</v>
      </c>
      <c r="D28" s="60">
        <v>-135</v>
      </c>
      <c r="E28" s="231">
        <v>2</v>
      </c>
      <c r="F28" s="231">
        <v>139</v>
      </c>
      <c r="G28" s="225">
        <f t="shared" si="12"/>
        <v>8</v>
      </c>
      <c r="H28" s="152" t="s">
        <v>1</v>
      </c>
      <c r="I28" s="61">
        <v>115</v>
      </c>
      <c r="J28" s="62" t="s">
        <v>227</v>
      </c>
      <c r="K28" s="63">
        <v>0.56944444444444442</v>
      </c>
      <c r="M28" s="90">
        <v>77</v>
      </c>
      <c r="N28" s="91" t="s">
        <v>73</v>
      </c>
      <c r="O28" s="90">
        <v>85</v>
      </c>
      <c r="P28" s="11" t="str">
        <f t="shared" si="13"/>
        <v>Dog</v>
      </c>
      <c r="Q28" s="11" t="str">
        <f t="shared" si="14"/>
        <v>Over</v>
      </c>
      <c r="R28" s="11" t="str">
        <f t="shared" si="19"/>
        <v>no</v>
      </c>
      <c r="S28" s="11" t="str">
        <f t="shared" si="5"/>
        <v>no</v>
      </c>
      <c r="T28" s="11" t="str">
        <f t="shared" si="18"/>
        <v>no</v>
      </c>
      <c r="U28" s="80" t="str">
        <f t="shared" si="15"/>
        <v/>
      </c>
      <c r="V28" s="81" t="str">
        <f t="shared" si="16"/>
        <v/>
      </c>
      <c r="W28" s="82" t="str">
        <f t="shared" si="16"/>
        <v/>
      </c>
      <c r="X28" s="82" t="str">
        <f t="shared" si="16"/>
        <v/>
      </c>
      <c r="Y28" s="82" t="str">
        <f t="shared" si="16"/>
        <v/>
      </c>
      <c r="Z28" s="83" t="str">
        <f t="shared" si="16"/>
        <v/>
      </c>
      <c r="AA28" s="81" t="str">
        <f t="shared" si="17"/>
        <v/>
      </c>
      <c r="AB28" s="82" t="str">
        <f t="shared" si="17"/>
        <v/>
      </c>
      <c r="AC28" s="82" t="str">
        <f t="shared" si="17"/>
        <v/>
      </c>
      <c r="AD28" s="82" t="str">
        <f t="shared" si="17"/>
        <v/>
      </c>
      <c r="AE28" s="83" t="str">
        <f t="shared" si="17"/>
        <v/>
      </c>
    </row>
    <row r="29" spans="2:31" ht="16.5" customHeight="1" x14ac:dyDescent="0.3">
      <c r="B29" s="223">
        <v>8</v>
      </c>
      <c r="C29" s="221" t="s">
        <v>21</v>
      </c>
      <c r="D29" s="46">
        <v>-155</v>
      </c>
      <c r="E29" s="232">
        <v>3</v>
      </c>
      <c r="F29" s="232">
        <v>142.5</v>
      </c>
      <c r="G29" s="226">
        <f t="shared" si="12"/>
        <v>9</v>
      </c>
      <c r="H29" s="221" t="s">
        <v>230</v>
      </c>
      <c r="I29" s="53">
        <v>135</v>
      </c>
      <c r="J29" s="39" t="s">
        <v>222</v>
      </c>
      <c r="K29" s="42">
        <v>0.66319444444444442</v>
      </c>
      <c r="M29" s="90">
        <v>71</v>
      </c>
      <c r="N29" s="91" t="s">
        <v>73</v>
      </c>
      <c r="O29" s="90">
        <v>66</v>
      </c>
      <c r="P29" s="11" t="str">
        <f t="shared" si="13"/>
        <v>Fav</v>
      </c>
      <c r="Q29" s="11" t="str">
        <f t="shared" si="14"/>
        <v>Under</v>
      </c>
      <c r="R29" s="11" t="str">
        <f t="shared" si="19"/>
        <v>no</v>
      </c>
      <c r="S29" s="11" t="str">
        <f t="shared" si="5"/>
        <v>no</v>
      </c>
      <c r="T29" s="11" t="str">
        <f t="shared" si="18"/>
        <v>no</v>
      </c>
      <c r="U29" s="80" t="str">
        <f t="shared" si="15"/>
        <v/>
      </c>
      <c r="V29" s="81" t="str">
        <f t="shared" si="16"/>
        <v/>
      </c>
      <c r="W29" s="82" t="str">
        <f t="shared" si="16"/>
        <v/>
      </c>
      <c r="X29" s="82" t="str">
        <f t="shared" si="16"/>
        <v/>
      </c>
      <c r="Y29" s="82" t="str">
        <f t="shared" si="16"/>
        <v/>
      </c>
      <c r="Z29" s="83" t="str">
        <f t="shared" si="16"/>
        <v/>
      </c>
      <c r="AA29" s="81" t="str">
        <f t="shared" si="17"/>
        <v/>
      </c>
      <c r="AB29" s="82" t="str">
        <f t="shared" si="17"/>
        <v/>
      </c>
      <c r="AC29" s="82" t="str">
        <f t="shared" si="17"/>
        <v/>
      </c>
      <c r="AD29" s="82" t="str">
        <f t="shared" si="17"/>
        <v/>
      </c>
      <c r="AE29" s="83" t="str">
        <f t="shared" si="17"/>
        <v/>
      </c>
    </row>
    <row r="30" spans="2:31" ht="16.5" customHeight="1" x14ac:dyDescent="0.3">
      <c r="B30" s="144">
        <v>1</v>
      </c>
      <c r="C30" s="152" t="s">
        <v>29</v>
      </c>
      <c r="D30" s="60">
        <v>2000</v>
      </c>
      <c r="E30" s="231">
        <v>19.5</v>
      </c>
      <c r="F30" s="231">
        <v>125</v>
      </c>
      <c r="G30" s="225">
        <f t="shared" si="12"/>
        <v>16</v>
      </c>
      <c r="H30" s="152" t="s">
        <v>239</v>
      </c>
      <c r="I30" s="61">
        <v>1150</v>
      </c>
      <c r="J30" s="62" t="s">
        <v>105</v>
      </c>
      <c r="K30" s="63">
        <v>0.67361111111111116</v>
      </c>
      <c r="M30" s="90">
        <v>64</v>
      </c>
      <c r="N30" s="91" t="s">
        <v>73</v>
      </c>
      <c r="O30" s="90">
        <v>37</v>
      </c>
      <c r="P30" s="11" t="str">
        <f t="shared" si="13"/>
        <v>Fav</v>
      </c>
      <c r="Q30" s="11" t="str">
        <f t="shared" si="14"/>
        <v>Under</v>
      </c>
      <c r="R30" s="11" t="str">
        <f t="shared" si="19"/>
        <v>no</v>
      </c>
      <c r="S30" s="11" t="str">
        <f t="shared" si="5"/>
        <v/>
      </c>
      <c r="T30" s="11" t="str">
        <f t="shared" si="18"/>
        <v>no</v>
      </c>
      <c r="U30" s="80" t="str">
        <f t="shared" si="15"/>
        <v>Fav</v>
      </c>
      <c r="V30" s="81" t="str">
        <f t="shared" si="16"/>
        <v/>
      </c>
      <c r="W30" s="82" t="str">
        <f t="shared" si="16"/>
        <v/>
      </c>
      <c r="X30" s="82" t="str">
        <f t="shared" si="16"/>
        <v/>
      </c>
      <c r="Y30" s="82" t="str">
        <f t="shared" si="16"/>
        <v/>
      </c>
      <c r="Z30" s="83" t="str">
        <f t="shared" si="16"/>
        <v>Fav</v>
      </c>
      <c r="AA30" s="81" t="str">
        <f t="shared" si="17"/>
        <v/>
      </c>
      <c r="AB30" s="82" t="str">
        <f t="shared" si="17"/>
        <v/>
      </c>
      <c r="AC30" s="82" t="str">
        <f t="shared" si="17"/>
        <v/>
      </c>
      <c r="AD30" s="82" t="str">
        <f t="shared" si="17"/>
        <v/>
      </c>
      <c r="AE30" s="83" t="str">
        <f t="shared" si="17"/>
        <v>Fav</v>
      </c>
    </row>
    <row r="31" spans="2:31" ht="16.5" customHeight="1" x14ac:dyDescent="0.3">
      <c r="B31" s="223">
        <v>6</v>
      </c>
      <c r="C31" s="221" t="s">
        <v>22</v>
      </c>
      <c r="D31" s="46">
        <v>-180</v>
      </c>
      <c r="E31" s="232">
        <v>4</v>
      </c>
      <c r="F31" s="232">
        <v>143</v>
      </c>
      <c r="G31" s="226">
        <f t="shared" si="12"/>
        <v>11</v>
      </c>
      <c r="H31" s="221" t="s">
        <v>149</v>
      </c>
      <c r="I31" s="53">
        <v>160</v>
      </c>
      <c r="J31" s="39" t="s">
        <v>220</v>
      </c>
      <c r="K31" s="42">
        <v>0.68055555555555547</v>
      </c>
      <c r="M31" s="90">
        <v>79</v>
      </c>
      <c r="N31" s="91" t="s">
        <v>73</v>
      </c>
      <c r="O31" s="90">
        <v>77</v>
      </c>
      <c r="P31" s="11" t="str">
        <f t="shared" si="13"/>
        <v>Dog</v>
      </c>
      <c r="Q31" s="11" t="str">
        <f t="shared" si="14"/>
        <v>Over</v>
      </c>
      <c r="R31" s="11" t="str">
        <f t="shared" si="19"/>
        <v>yes</v>
      </c>
      <c r="S31" s="11" t="str">
        <f t="shared" si="5"/>
        <v>yes</v>
      </c>
      <c r="T31" s="11" t="str">
        <f t="shared" si="18"/>
        <v>no</v>
      </c>
      <c r="U31" s="80" t="str">
        <f t="shared" si="15"/>
        <v/>
      </c>
      <c r="V31" s="81" t="str">
        <f t="shared" si="16"/>
        <v/>
      </c>
      <c r="W31" s="82" t="str">
        <f t="shared" si="16"/>
        <v/>
      </c>
      <c r="X31" s="82" t="str">
        <f t="shared" si="16"/>
        <v/>
      </c>
      <c r="Y31" s="82" t="str">
        <f t="shared" si="16"/>
        <v/>
      </c>
      <c r="Z31" s="83" t="str">
        <f t="shared" si="16"/>
        <v/>
      </c>
      <c r="AA31" s="81" t="str">
        <f t="shared" si="17"/>
        <v/>
      </c>
      <c r="AB31" s="82" t="str">
        <f t="shared" si="17"/>
        <v/>
      </c>
      <c r="AC31" s="82" t="str">
        <f t="shared" si="17"/>
        <v/>
      </c>
      <c r="AD31" s="82" t="str">
        <f t="shared" si="17"/>
        <v/>
      </c>
      <c r="AE31" s="83" t="str">
        <f t="shared" si="17"/>
        <v/>
      </c>
    </row>
    <row r="32" spans="2:31" ht="16.5" customHeight="1" x14ac:dyDescent="0.3">
      <c r="B32" s="144">
        <v>5</v>
      </c>
      <c r="C32" s="152" t="s">
        <v>30</v>
      </c>
      <c r="D32" s="60">
        <v>-280</v>
      </c>
      <c r="E32" s="231">
        <v>6.5</v>
      </c>
      <c r="F32" s="231">
        <v>137</v>
      </c>
      <c r="G32" s="225">
        <f t="shared" si="12"/>
        <v>12</v>
      </c>
      <c r="H32" s="152" t="s">
        <v>176</v>
      </c>
      <c r="I32" s="61">
        <v>240</v>
      </c>
      <c r="J32" s="62" t="s">
        <v>227</v>
      </c>
      <c r="K32" s="63">
        <v>0.68541666666666667</v>
      </c>
      <c r="M32" s="90">
        <v>75</v>
      </c>
      <c r="N32" s="91" t="s">
        <v>73</v>
      </c>
      <c r="O32" s="90">
        <v>77</v>
      </c>
      <c r="P32" s="11" t="str">
        <f t="shared" si="13"/>
        <v>Dog</v>
      </c>
      <c r="Q32" s="11" t="str">
        <f t="shared" si="14"/>
        <v>Over</v>
      </c>
      <c r="R32" s="11" t="str">
        <f t="shared" si="19"/>
        <v>no</v>
      </c>
      <c r="S32" s="11" t="str">
        <f t="shared" si="5"/>
        <v/>
      </c>
      <c r="T32" s="11" t="str">
        <f t="shared" si="18"/>
        <v>no</v>
      </c>
      <c r="U32" s="80" t="str">
        <f t="shared" si="15"/>
        <v>Dog</v>
      </c>
      <c r="V32" s="81" t="str">
        <f t="shared" si="16"/>
        <v>Dog</v>
      </c>
      <c r="W32" s="82" t="str">
        <f t="shared" si="16"/>
        <v/>
      </c>
      <c r="X32" s="82" t="str">
        <f t="shared" si="16"/>
        <v/>
      </c>
      <c r="Y32" s="82" t="str">
        <f t="shared" si="16"/>
        <v/>
      </c>
      <c r="Z32" s="83" t="str">
        <f t="shared" si="16"/>
        <v/>
      </c>
      <c r="AA32" s="81" t="str">
        <f t="shared" si="17"/>
        <v>Dog</v>
      </c>
      <c r="AB32" s="82" t="str">
        <f t="shared" si="17"/>
        <v/>
      </c>
      <c r="AC32" s="82" t="str">
        <f t="shared" si="17"/>
        <v/>
      </c>
      <c r="AD32" s="82" t="str">
        <f t="shared" si="17"/>
        <v/>
      </c>
      <c r="AE32" s="83" t="str">
        <f t="shared" si="17"/>
        <v/>
      </c>
    </row>
    <row r="33" spans="2:31" ht="16.5" customHeight="1" x14ac:dyDescent="0.3">
      <c r="B33" s="223">
        <v>1</v>
      </c>
      <c r="C33" s="221" t="s">
        <v>99</v>
      </c>
      <c r="D33" s="46">
        <v>-5000</v>
      </c>
      <c r="E33" s="232">
        <v>21</v>
      </c>
      <c r="F33" s="232">
        <v>121.5</v>
      </c>
      <c r="G33" s="226">
        <f t="shared" si="12"/>
        <v>16</v>
      </c>
      <c r="H33" s="221" t="s">
        <v>231</v>
      </c>
      <c r="I33" s="53">
        <v>1800</v>
      </c>
      <c r="J33" s="39" t="s">
        <v>222</v>
      </c>
      <c r="K33" s="42">
        <v>0.76736111111111116</v>
      </c>
      <c r="M33" s="90">
        <v>70</v>
      </c>
      <c r="N33" s="91" t="s">
        <v>73</v>
      </c>
      <c r="O33" s="90">
        <v>59</v>
      </c>
      <c r="P33" s="11" t="str">
        <f t="shared" si="13"/>
        <v>Dog</v>
      </c>
      <c r="Q33" s="11" t="str">
        <f t="shared" si="14"/>
        <v>Over</v>
      </c>
      <c r="R33" s="11" t="str">
        <f t="shared" si="19"/>
        <v>yes</v>
      </c>
      <c r="S33" s="11" t="str">
        <f t="shared" si="5"/>
        <v/>
      </c>
      <c r="T33" s="11" t="str">
        <f t="shared" si="18"/>
        <v>no</v>
      </c>
      <c r="U33" s="80" t="str">
        <f t="shared" si="15"/>
        <v>Dog</v>
      </c>
      <c r="V33" s="81" t="str">
        <f t="shared" si="16"/>
        <v/>
      </c>
      <c r="W33" s="82" t="str">
        <f t="shared" si="16"/>
        <v/>
      </c>
      <c r="X33" s="82" t="str">
        <f t="shared" si="16"/>
        <v/>
      </c>
      <c r="Y33" s="82" t="str">
        <f t="shared" si="16"/>
        <v/>
      </c>
      <c r="Z33" s="83" t="str">
        <f t="shared" si="16"/>
        <v>Dog</v>
      </c>
      <c r="AA33" s="81" t="str">
        <f t="shared" si="17"/>
        <v/>
      </c>
      <c r="AB33" s="82" t="str">
        <f t="shared" si="17"/>
        <v/>
      </c>
      <c r="AC33" s="82" t="str">
        <f t="shared" si="17"/>
        <v/>
      </c>
      <c r="AD33" s="82" t="str">
        <f t="shared" si="17"/>
        <v/>
      </c>
      <c r="AE33" s="83" t="str">
        <f t="shared" si="17"/>
        <v>Fav</v>
      </c>
    </row>
    <row r="34" spans="2:31" ht="16.5" customHeight="1" x14ac:dyDescent="0.3">
      <c r="B34" s="144">
        <v>8</v>
      </c>
      <c r="C34" s="152" t="s">
        <v>86</v>
      </c>
      <c r="D34" s="60">
        <v>-210</v>
      </c>
      <c r="E34" s="231">
        <v>5</v>
      </c>
      <c r="F34" s="231">
        <v>132.5</v>
      </c>
      <c r="G34" s="225">
        <f t="shared" si="12"/>
        <v>9</v>
      </c>
      <c r="H34" s="152" t="s">
        <v>14</v>
      </c>
      <c r="I34" s="61">
        <v>175</v>
      </c>
      <c r="J34" s="62" t="s">
        <v>105</v>
      </c>
      <c r="K34" s="63">
        <v>0.77777777777777779</v>
      </c>
      <c r="M34" s="90">
        <v>56</v>
      </c>
      <c r="N34" s="91" t="s">
        <v>73</v>
      </c>
      <c r="O34" s="90">
        <v>49</v>
      </c>
      <c r="P34" s="11" t="str">
        <f t="shared" si="13"/>
        <v>Fav</v>
      </c>
      <c r="Q34" s="11" t="str">
        <f t="shared" si="14"/>
        <v>Under</v>
      </c>
      <c r="R34" s="11" t="str">
        <f t="shared" si="19"/>
        <v>no</v>
      </c>
      <c r="S34" s="11" t="str">
        <f t="shared" si="5"/>
        <v/>
      </c>
      <c r="T34" s="11" t="str">
        <f t="shared" si="18"/>
        <v>no</v>
      </c>
      <c r="U34" s="80" t="str">
        <f t="shared" si="15"/>
        <v/>
      </c>
      <c r="V34" s="81" t="str">
        <f t="shared" si="16"/>
        <v/>
      </c>
      <c r="W34" s="82" t="str">
        <f t="shared" si="16"/>
        <v/>
      </c>
      <c r="X34" s="82" t="str">
        <f t="shared" si="16"/>
        <v/>
      </c>
      <c r="Y34" s="82" t="str">
        <f t="shared" si="16"/>
        <v/>
      </c>
      <c r="Z34" s="83" t="str">
        <f t="shared" si="16"/>
        <v/>
      </c>
      <c r="AA34" s="81" t="str">
        <f t="shared" si="17"/>
        <v/>
      </c>
      <c r="AB34" s="82" t="str">
        <f t="shared" si="17"/>
        <v/>
      </c>
      <c r="AC34" s="82" t="str">
        <f t="shared" si="17"/>
        <v/>
      </c>
      <c r="AD34" s="82" t="str">
        <f t="shared" si="17"/>
        <v/>
      </c>
      <c r="AE34" s="83" t="str">
        <f t="shared" si="17"/>
        <v/>
      </c>
    </row>
    <row r="35" spans="2:31" ht="16.5" customHeight="1" x14ac:dyDescent="0.3">
      <c r="B35" s="223">
        <v>3</v>
      </c>
      <c r="C35" s="221" t="s">
        <v>76</v>
      </c>
      <c r="D35" s="46">
        <v>-500</v>
      </c>
      <c r="E35" s="232">
        <v>9</v>
      </c>
      <c r="F35" s="232">
        <v>144</v>
      </c>
      <c r="G35" s="226">
        <f t="shared" si="12"/>
        <v>14</v>
      </c>
      <c r="H35" s="221" t="s">
        <v>232</v>
      </c>
      <c r="I35" s="53">
        <v>400</v>
      </c>
      <c r="J35" s="39" t="s">
        <v>220</v>
      </c>
      <c r="K35" s="42">
        <v>0.78472222222222221</v>
      </c>
      <c r="M35" s="90">
        <v>93</v>
      </c>
      <c r="N35" s="91" t="s">
        <v>73</v>
      </c>
      <c r="O35" s="90">
        <v>75</v>
      </c>
      <c r="P35" s="11" t="str">
        <f t="shared" si="13"/>
        <v>Fav</v>
      </c>
      <c r="Q35" s="11" t="str">
        <f t="shared" si="14"/>
        <v>Over</v>
      </c>
      <c r="R35" s="11" t="str">
        <f t="shared" si="19"/>
        <v>no</v>
      </c>
      <c r="S35" s="11" t="str">
        <f t="shared" si="5"/>
        <v/>
      </c>
      <c r="T35" s="11" t="str">
        <f t="shared" si="18"/>
        <v>no</v>
      </c>
      <c r="U35" s="80" t="str">
        <f t="shared" si="15"/>
        <v>Fav</v>
      </c>
      <c r="V35" s="81" t="str">
        <f t="shared" si="16"/>
        <v/>
      </c>
      <c r="W35" s="82" t="str">
        <f t="shared" si="16"/>
        <v/>
      </c>
      <c r="X35" s="82" t="str">
        <f t="shared" si="16"/>
        <v>Fav</v>
      </c>
      <c r="Y35" s="82" t="str">
        <f t="shared" si="16"/>
        <v/>
      </c>
      <c r="Z35" s="83" t="str">
        <f t="shared" si="16"/>
        <v/>
      </c>
      <c r="AA35" s="81" t="str">
        <f t="shared" si="17"/>
        <v/>
      </c>
      <c r="AB35" s="82" t="str">
        <f t="shared" si="17"/>
        <v/>
      </c>
      <c r="AC35" s="82" t="str">
        <f t="shared" si="17"/>
        <v>Fav</v>
      </c>
      <c r="AD35" s="82" t="str">
        <f t="shared" si="17"/>
        <v/>
      </c>
      <c r="AE35" s="83" t="str">
        <f t="shared" si="17"/>
        <v/>
      </c>
    </row>
    <row r="36" spans="2:31" ht="16.5" customHeight="1" x14ac:dyDescent="0.3">
      <c r="B36" s="146">
        <v>4</v>
      </c>
      <c r="C36" s="154" t="s">
        <v>68</v>
      </c>
      <c r="D36" s="64">
        <v>-500</v>
      </c>
      <c r="E36" s="233">
        <v>9</v>
      </c>
      <c r="F36" s="233">
        <v>146.5</v>
      </c>
      <c r="G36" s="227">
        <f t="shared" si="12"/>
        <v>13</v>
      </c>
      <c r="H36" s="154" t="s">
        <v>131</v>
      </c>
      <c r="I36" s="65">
        <v>400</v>
      </c>
      <c r="J36" s="66" t="s">
        <v>227</v>
      </c>
      <c r="K36" s="67">
        <v>0.7895833333333333</v>
      </c>
      <c r="M36" s="90">
        <v>76</v>
      </c>
      <c r="N36" s="91" t="s">
        <v>73</v>
      </c>
      <c r="O36" s="90">
        <v>59</v>
      </c>
      <c r="P36" s="11" t="str">
        <f t="shared" si="13"/>
        <v>Fav</v>
      </c>
      <c r="Q36" s="11" t="str">
        <f t="shared" si="14"/>
        <v>Under</v>
      </c>
      <c r="R36" s="11" t="str">
        <f t="shared" si="19"/>
        <v>no</v>
      </c>
      <c r="S36" s="11" t="str">
        <f t="shared" si="5"/>
        <v/>
      </c>
      <c r="T36" s="11" t="str">
        <f t="shared" si="18"/>
        <v>no</v>
      </c>
      <c r="U36" s="84" t="str">
        <f t="shared" si="15"/>
        <v>Fav</v>
      </c>
      <c r="V36" s="85" t="str">
        <f t="shared" si="16"/>
        <v/>
      </c>
      <c r="W36" s="86" t="str">
        <f t="shared" si="16"/>
        <v>Fav</v>
      </c>
      <c r="X36" s="86" t="str">
        <f t="shared" si="16"/>
        <v/>
      </c>
      <c r="Y36" s="86" t="str">
        <f t="shared" si="16"/>
        <v/>
      </c>
      <c r="Z36" s="87" t="str">
        <f t="shared" si="16"/>
        <v/>
      </c>
      <c r="AA36" s="85" t="str">
        <f t="shared" si="17"/>
        <v/>
      </c>
      <c r="AB36" s="86" t="str">
        <f t="shared" si="17"/>
        <v>Fav</v>
      </c>
      <c r="AC36" s="86" t="str">
        <f t="shared" si="17"/>
        <v/>
      </c>
      <c r="AD36" s="86" t="str">
        <f t="shared" si="17"/>
        <v/>
      </c>
      <c r="AE36" s="87" t="str">
        <f t="shared" si="17"/>
        <v/>
      </c>
    </row>
    <row r="37" spans="2:31" ht="16.5" customHeight="1" x14ac:dyDescent="0.25">
      <c r="P37" s="201" t="str">
        <f>COUNTIF(P21:P36,"Fav")&amp;"-"&amp;COUNTIF(P21:P36,"Dog")&amp;"-"&amp;COUNTIF(P21:P36,"Push")</f>
        <v>7-9-0</v>
      </c>
      <c r="Q37" s="201" t="str">
        <f>COUNTIF(Q21:Q36,"Over")&amp;"-"&amp;COUNTIF(Q21:Q36,"Under")&amp;"-"&amp;COUNTIF(Q21:Q36,"Push")</f>
        <v>9-6-1</v>
      </c>
      <c r="R37" s="201" t="str">
        <f>COUNTIF(R21:R36,"yes")&amp;"-"&amp;COUNTIF(R21:R36,"no")</f>
        <v>5-11</v>
      </c>
      <c r="S37" s="201" t="str">
        <f>COUNTIF(S21:S36,"yes")&amp;"-"&amp;COUNTIF(S21:S36,"no")</f>
        <v>1-4</v>
      </c>
      <c r="T37" s="201" t="str">
        <f>COUNTIF(T21:T36,"yes")&amp;"-"&amp;COUNTIF(T21:T36,"no")</f>
        <v>0-16</v>
      </c>
      <c r="U37" s="201" t="str">
        <f t="shared" ref="U37:Z37" si="20">COUNTIF(U21:U36,"Fav")&amp;"-"&amp;COUNTIF(U21:U36,"Dog")&amp;"-"&amp;COUNTIF(U21:U36,"Push")</f>
        <v>3-6-0</v>
      </c>
      <c r="V37" s="201" t="str">
        <f t="shared" si="20"/>
        <v>0-1-0</v>
      </c>
      <c r="W37" s="201" t="str">
        <f t="shared" si="20"/>
        <v>1-0-0</v>
      </c>
      <c r="X37" s="201" t="str">
        <f t="shared" si="20"/>
        <v>1-2-0</v>
      </c>
      <c r="Y37" s="201" t="str">
        <f t="shared" si="20"/>
        <v>0-1-0</v>
      </c>
      <c r="Z37" s="201" t="str">
        <f t="shared" si="20"/>
        <v>1-2-0</v>
      </c>
      <c r="AA37" s="201" t="str">
        <f>COUNTIF(AA21:AA36,"Fav")&amp;"-"&amp;COUNTIF(AA21:AA36,"Dog")</f>
        <v>0-1</v>
      </c>
      <c r="AB37" s="201" t="str">
        <f>COUNTIF(AB21:AB36,"Fav")&amp;"-"&amp;COUNTIF(AB21:AB36,"Dog")</f>
        <v>1-0</v>
      </c>
      <c r="AC37" s="201" t="str">
        <f>COUNTIF(AC21:AC36,"Fav")&amp;"-"&amp;COUNTIF(AC21:AC36,"Dog")</f>
        <v>2-1</v>
      </c>
      <c r="AD37" s="201" t="str">
        <f>COUNTIF(AD21:AD36,"Fav")&amp;"-"&amp;COUNTIF(AD21:AD36,"Dog")</f>
        <v>1-0</v>
      </c>
      <c r="AE37" s="201" t="str">
        <f>COUNTIF(AE21:AE36,"Fav")&amp;"-"&amp;COUNTIF(AE21:AE36,"Dog")</f>
        <v>3-0</v>
      </c>
    </row>
    <row r="38" spans="2:31" s="200" customFormat="1" ht="16.5" customHeight="1" x14ac:dyDescent="0.25">
      <c r="B38" s="194"/>
      <c r="C38" s="195"/>
      <c r="D38" s="196"/>
      <c r="E38" s="197"/>
      <c r="F38" s="197"/>
      <c r="G38" s="194"/>
      <c r="H38" s="195"/>
      <c r="I38" s="198"/>
      <c r="J38" s="199"/>
      <c r="K38" s="199"/>
      <c r="M38" s="7"/>
      <c r="N38" s="5"/>
      <c r="O38" s="15" t="s">
        <v>114</v>
      </c>
      <c r="P38" s="202" t="str">
        <f>COUNTIF(P4:P36,"Fav")&amp;"-"&amp;COUNTIF(P4:P36,"Dog")&amp;"-"&amp;COUNTIF(P4:P36,"Push")</f>
        <v>16-15-1</v>
      </c>
      <c r="Q38" s="202" t="str">
        <f>COUNTIF(Q4:Q37,"Over")&amp;"-"&amp;COUNTIF(Q4:Q37,"Under")&amp;"-"&amp;COUNTIF(Q4:Q36,"Push")</f>
        <v>17-14-1</v>
      </c>
      <c r="R38" s="202" t="str">
        <f>COUNTIF(R4:R37,"yes")&amp;"-"&amp;COUNTIF(R4:R37,"no")</f>
        <v>9-23</v>
      </c>
      <c r="S38" s="201" t="str">
        <f>COUNTIF(S4:S37,"yes")&amp;"-"&amp;COUNTIF(S4:S37,"no")</f>
        <v>2-8</v>
      </c>
      <c r="T38" s="201" t="str">
        <f>COUNTIF(T4:T37,"yes")&amp;"-"&amp;COUNTIF(T4:T37,"no")</f>
        <v>3-29</v>
      </c>
      <c r="U38" s="202" t="str">
        <f t="shared" ref="U38:Z38" si="21">COUNTIF(U4:U37,"Fav")&amp;"-"&amp;COUNTIF(U4:U37,"Dog")&amp;"-"&amp;COUNTIF(U4:U37,"Push")</f>
        <v>8-11-1</v>
      </c>
      <c r="V38" s="202" t="str">
        <f t="shared" si="21"/>
        <v>0-3-1</v>
      </c>
      <c r="W38" s="202" t="str">
        <f t="shared" si="21"/>
        <v>2-2-0</v>
      </c>
      <c r="X38" s="202" t="str">
        <f t="shared" si="21"/>
        <v>2-2-0</v>
      </c>
      <c r="Y38" s="202" t="str">
        <f t="shared" si="21"/>
        <v>3-1-0</v>
      </c>
      <c r="Z38" s="202" t="str">
        <f t="shared" si="21"/>
        <v>1-3-0</v>
      </c>
      <c r="AA38" s="202" t="str">
        <f>COUNTIF(AA4:AA37,"Fav")&amp;"-"&amp;COUNTIF(AA4:AA37,"Dog")</f>
        <v>1-3</v>
      </c>
      <c r="AB38" s="202" t="str">
        <f>COUNTIF(AB4:AB37,"Fav")&amp;"-"&amp;COUNTIF(AB4:AB37,"Dog")</f>
        <v>4-0</v>
      </c>
      <c r="AC38" s="202" t="str">
        <f>COUNTIF(AC4:AC37,"Fav")&amp;"-"&amp;COUNTIF(AC4:AC37,"Dog")</f>
        <v>3-1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</row>
    <row r="39" spans="2:31" ht="16.5" customHeight="1" x14ac:dyDescent="0.25">
      <c r="G39" s="35"/>
    </row>
    <row r="40" spans="2:31" ht="25.5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360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6</v>
      </c>
      <c r="C42" s="218" t="s">
        <v>23</v>
      </c>
      <c r="D42" s="45"/>
      <c r="E42" s="230">
        <v>3.5</v>
      </c>
      <c r="F42" s="230">
        <v>60.5</v>
      </c>
      <c r="G42" s="224">
        <f t="shared" ref="G42:G57" si="22">17-B42</f>
        <v>11</v>
      </c>
      <c r="H42" s="220" t="s">
        <v>58</v>
      </c>
      <c r="I42" s="52"/>
      <c r="J42" s="38" t="s">
        <v>157</v>
      </c>
      <c r="K42" s="41">
        <v>0.38541666666666669</v>
      </c>
      <c r="M42" s="90">
        <v>30</v>
      </c>
      <c r="N42" s="91" t="s">
        <v>73</v>
      </c>
      <c r="O42" s="90">
        <v>33</v>
      </c>
      <c r="P42" s="11" t="str">
        <f>IF((M42-E42)&gt;O42,"Fav",IF(M42&lt;(O42+E42),"Dog","Push"))</f>
        <v>Dog</v>
      </c>
      <c r="Q42" s="11" t="str">
        <f>IF((M42+O42)&gt;F42,"Over",IF((M42+O42)&lt;F42,"Under","Push"))</f>
        <v>Over</v>
      </c>
      <c r="R42" s="11" t="str">
        <f>IF(AND(M42&gt;O42,M42-O42&lt;=E42),"yes","no")</f>
        <v>no</v>
      </c>
      <c r="S42" s="11" t="str">
        <f>IF(E42&lt;4,R42,"")</f>
        <v>no</v>
      </c>
      <c r="T42" s="11" t="str">
        <f>IF(AND((M42-O42)&gt;=(E42-1),(M42-O42)&lt;=(E42+1)),"yes", "no")</f>
        <v>no</v>
      </c>
      <c r="U42" s="76" t="str">
        <f>IF(B42&lt;6,P42,"")</f>
        <v/>
      </c>
      <c r="V42" s="77" t="str">
        <f>IF($B42=V$3,$P42,"")</f>
        <v/>
      </c>
      <c r="W42" s="78" t="str">
        <f t="shared" ref="W42:Z59" si="23">IF($B42=W$3,$P42,"")</f>
        <v/>
      </c>
      <c r="X42" s="78" t="str">
        <f t="shared" si="23"/>
        <v/>
      </c>
      <c r="Y42" s="78" t="str">
        <f t="shared" si="23"/>
        <v/>
      </c>
      <c r="Z42" s="79" t="str">
        <f t="shared" si="23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/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2</v>
      </c>
      <c r="C43" s="140" t="s">
        <v>8</v>
      </c>
      <c r="D43" s="60"/>
      <c r="E43" s="231">
        <v>8</v>
      </c>
      <c r="F43" s="231">
        <v>55.5</v>
      </c>
      <c r="G43" s="225">
        <f t="shared" si="22"/>
        <v>15</v>
      </c>
      <c r="H43" s="152" t="s">
        <v>173</v>
      </c>
      <c r="I43" s="61"/>
      <c r="J43" s="62" t="s">
        <v>158</v>
      </c>
      <c r="K43" s="63">
        <v>0.40277777777777773</v>
      </c>
      <c r="M43" s="90">
        <v>32</v>
      </c>
      <c r="N43" s="91" t="s">
        <v>73</v>
      </c>
      <c r="O43" s="90">
        <v>22</v>
      </c>
      <c r="P43" s="11" t="str">
        <f t="shared" ref="P43:P57" si="24">IF((M43-E43)&gt;O43,"Fav",IF(M43&lt;(O43+E43),"Dog","Push"))</f>
        <v>Fav</v>
      </c>
      <c r="Q43" s="11" t="str">
        <f t="shared" ref="Q43:Q57" si="25">IF((M43+O43)&gt;F43,"Over",IF((M43+O43)&lt;F43,"Under","Push"))</f>
        <v>Under</v>
      </c>
      <c r="R43" s="11" t="str">
        <f>IF(AND(M43&gt;O43,M43-O43&lt;=E43),"yes","no")</f>
        <v>no</v>
      </c>
      <c r="S43" s="11" t="str">
        <f t="shared" ref="S43:S57" si="26">IF(E43&lt;4,R43,"")</f>
        <v/>
      </c>
      <c r="T43" s="11" t="str">
        <f t="shared" ref="T43:T57" si="27">IF(AND((M43-O43)&gt;=(E43-1),(M43-O43)&lt;=(E43+1)),"yes", "no")</f>
        <v>no</v>
      </c>
      <c r="U43" s="80" t="str">
        <f t="shared" ref="U43:U57" si="28">IF(B43&lt;6,P43,"")</f>
        <v>Fav</v>
      </c>
      <c r="V43" s="81" t="str">
        <f>IF($B43=V$3,$P43,"")</f>
        <v/>
      </c>
      <c r="W43" s="82" t="str">
        <f t="shared" si="23"/>
        <v/>
      </c>
      <c r="X43" s="82" t="str">
        <f t="shared" si="23"/>
        <v/>
      </c>
      <c r="Y43" s="82" t="str">
        <f t="shared" si="23"/>
        <v>Fav</v>
      </c>
      <c r="Z43" s="83" t="str">
        <f t="shared" si="23"/>
        <v/>
      </c>
      <c r="AA43" s="81" t="str">
        <f t="shared" ref="AA43:AE57" si="29">IF($B43=AA$3,IF($M43=$O43,"Push",IF($M43&gt;$O43,"Fav","Dog")),"")</f>
        <v/>
      </c>
      <c r="AB43" s="82" t="str">
        <f t="shared" si="29"/>
        <v/>
      </c>
      <c r="AC43" s="82" t="str">
        <f t="shared" si="29"/>
        <v/>
      </c>
      <c r="AD43" s="82" t="str">
        <f t="shared" si="29"/>
        <v>Fav</v>
      </c>
      <c r="AE43" s="83" t="str">
        <f t="shared" si="29"/>
        <v/>
      </c>
    </row>
    <row r="44" spans="2:31" ht="16.5" customHeight="1" x14ac:dyDescent="0.3">
      <c r="B44" s="223">
        <v>9</v>
      </c>
      <c r="C44" s="219" t="s">
        <v>4</v>
      </c>
      <c r="D44" s="46"/>
      <c r="E44" s="232">
        <v>3.5</v>
      </c>
      <c r="F44" s="232">
        <v>58</v>
      </c>
      <c r="G44" s="226">
        <f t="shared" si="22"/>
        <v>8</v>
      </c>
      <c r="H44" s="221" t="s">
        <v>34</v>
      </c>
      <c r="I44" s="53"/>
      <c r="J44" s="39" t="s">
        <v>219</v>
      </c>
      <c r="K44" s="42">
        <v>0.44444444444444442</v>
      </c>
      <c r="M44" s="90">
        <v>46</v>
      </c>
      <c r="N44" s="91" t="s">
        <v>73</v>
      </c>
      <c r="O44" s="90">
        <v>18</v>
      </c>
      <c r="P44" s="11" t="str">
        <f t="shared" si="24"/>
        <v>Fav</v>
      </c>
      <c r="Q44" s="11" t="str">
        <f t="shared" si="25"/>
        <v>Over</v>
      </c>
      <c r="R44" s="11" t="str">
        <f t="shared" ref="R44:R57" si="30">IF(AND(M44&gt;O44,M44-O44&lt;=E44),"yes","no")</f>
        <v>no</v>
      </c>
      <c r="S44" s="11" t="str">
        <f t="shared" si="26"/>
        <v>no</v>
      </c>
      <c r="T44" s="11" t="str">
        <f t="shared" si="27"/>
        <v>no</v>
      </c>
      <c r="U44" s="80" t="str">
        <f t="shared" si="28"/>
        <v/>
      </c>
      <c r="V44" s="81" t="str">
        <f t="shared" ref="V44:V57" si="31">IF($B44=V$3,$P44,"")</f>
        <v/>
      </c>
      <c r="W44" s="82" t="str">
        <f t="shared" si="23"/>
        <v/>
      </c>
      <c r="X44" s="82" t="str">
        <f t="shared" si="23"/>
        <v/>
      </c>
      <c r="Y44" s="82" t="str">
        <f t="shared" si="23"/>
        <v/>
      </c>
      <c r="Z44" s="83" t="str">
        <f t="shared" si="23"/>
        <v/>
      </c>
      <c r="AA44" s="81" t="str">
        <f t="shared" si="29"/>
        <v/>
      </c>
      <c r="AB44" s="82" t="str">
        <f t="shared" si="29"/>
        <v/>
      </c>
      <c r="AC44" s="82" t="str">
        <f t="shared" si="29"/>
        <v/>
      </c>
      <c r="AD44" s="82" t="str">
        <f t="shared" si="29"/>
        <v/>
      </c>
      <c r="AE44" s="83" t="str">
        <f t="shared" si="29"/>
        <v/>
      </c>
    </row>
    <row r="45" spans="2:31" ht="16.5" customHeight="1" x14ac:dyDescent="0.3">
      <c r="B45" s="144">
        <v>5</v>
      </c>
      <c r="C45" s="140" t="s">
        <v>20</v>
      </c>
      <c r="D45" s="60"/>
      <c r="E45" s="231">
        <v>1.5</v>
      </c>
      <c r="F45" s="231">
        <v>55.5</v>
      </c>
      <c r="G45" s="225">
        <f t="shared" si="22"/>
        <v>12</v>
      </c>
      <c r="H45" s="152" t="s">
        <v>28</v>
      </c>
      <c r="I45" s="61"/>
      <c r="J45" s="62" t="s">
        <v>162</v>
      </c>
      <c r="K45" s="63">
        <v>0.46527777777777773</v>
      </c>
      <c r="M45" s="90">
        <v>29</v>
      </c>
      <c r="N45" s="91" t="s">
        <v>73</v>
      </c>
      <c r="O45" s="90">
        <v>36</v>
      </c>
      <c r="P45" s="11" t="str">
        <f t="shared" si="24"/>
        <v>Dog</v>
      </c>
      <c r="Q45" s="11" t="str">
        <f t="shared" si="25"/>
        <v>Over</v>
      </c>
      <c r="R45" s="11" t="str">
        <f t="shared" si="30"/>
        <v>no</v>
      </c>
      <c r="S45" s="11" t="str">
        <f t="shared" si="26"/>
        <v>no</v>
      </c>
      <c r="T45" s="11" t="str">
        <f t="shared" si="27"/>
        <v>no</v>
      </c>
      <c r="U45" s="80" t="str">
        <f t="shared" si="28"/>
        <v>Dog</v>
      </c>
      <c r="V45" s="81" t="str">
        <f t="shared" si="31"/>
        <v>Dog</v>
      </c>
      <c r="W45" s="82" t="str">
        <f t="shared" si="23"/>
        <v/>
      </c>
      <c r="X45" s="82" t="str">
        <f t="shared" si="23"/>
        <v/>
      </c>
      <c r="Y45" s="82" t="str">
        <f t="shared" si="23"/>
        <v/>
      </c>
      <c r="Z45" s="83" t="str">
        <f t="shared" si="23"/>
        <v/>
      </c>
      <c r="AA45" s="81" t="str">
        <f t="shared" si="29"/>
        <v>Dog</v>
      </c>
      <c r="AB45" s="82" t="str">
        <f t="shared" si="29"/>
        <v/>
      </c>
      <c r="AC45" s="82" t="str">
        <f t="shared" si="29"/>
        <v/>
      </c>
      <c r="AD45" s="82" t="str">
        <f t="shared" si="29"/>
        <v/>
      </c>
      <c r="AE45" s="83" t="str">
        <f t="shared" si="29"/>
        <v/>
      </c>
    </row>
    <row r="46" spans="2:31" ht="16.5" customHeight="1" x14ac:dyDescent="0.3">
      <c r="B46" s="223">
        <v>3</v>
      </c>
      <c r="C46" s="219" t="s">
        <v>2</v>
      </c>
      <c r="D46" s="46"/>
      <c r="E46" s="232">
        <v>7.5</v>
      </c>
      <c r="F46" s="232">
        <v>59</v>
      </c>
      <c r="G46" s="226">
        <f t="shared" si="22"/>
        <v>14</v>
      </c>
      <c r="H46" s="221" t="s">
        <v>213</v>
      </c>
      <c r="I46" s="53"/>
      <c r="J46" s="39" t="s">
        <v>157</v>
      </c>
      <c r="K46" s="42">
        <v>0.48958333333333331</v>
      </c>
      <c r="M46" s="90">
        <v>40</v>
      </c>
      <c r="N46" s="91" t="s">
        <v>73</v>
      </c>
      <c r="O46" s="90">
        <v>21</v>
      </c>
      <c r="P46" s="11" t="str">
        <f t="shared" si="24"/>
        <v>Fav</v>
      </c>
      <c r="Q46" s="11" t="str">
        <f t="shared" si="25"/>
        <v>Over</v>
      </c>
      <c r="R46" s="11" t="str">
        <f t="shared" si="30"/>
        <v>no</v>
      </c>
      <c r="S46" s="11" t="str">
        <f t="shared" si="26"/>
        <v/>
      </c>
      <c r="T46" s="11" t="str">
        <f t="shared" si="27"/>
        <v>no</v>
      </c>
      <c r="U46" s="80" t="str">
        <f t="shared" si="28"/>
        <v>Fav</v>
      </c>
      <c r="V46" s="81" t="str">
        <f t="shared" si="31"/>
        <v/>
      </c>
      <c r="W46" s="82" t="str">
        <f t="shared" si="23"/>
        <v/>
      </c>
      <c r="X46" s="82" t="str">
        <f t="shared" si="23"/>
        <v>Fav</v>
      </c>
      <c r="Y46" s="82" t="str">
        <f t="shared" si="23"/>
        <v/>
      </c>
      <c r="Z46" s="83" t="str">
        <f t="shared" si="23"/>
        <v/>
      </c>
      <c r="AA46" s="81" t="str">
        <f t="shared" si="29"/>
        <v/>
      </c>
      <c r="AB46" s="82" t="str">
        <f t="shared" si="29"/>
        <v/>
      </c>
      <c r="AC46" s="82" t="str">
        <f t="shared" si="29"/>
        <v>Fav</v>
      </c>
      <c r="AD46" s="82" t="str">
        <f t="shared" si="29"/>
        <v/>
      </c>
      <c r="AE46" s="83" t="str">
        <f t="shared" si="29"/>
        <v/>
      </c>
    </row>
    <row r="47" spans="2:31" ht="16.5" customHeight="1" x14ac:dyDescent="0.3">
      <c r="B47" s="144">
        <v>7</v>
      </c>
      <c r="C47" s="140" t="s">
        <v>47</v>
      </c>
      <c r="D47" s="60"/>
      <c r="E47" s="231">
        <v>2.5</v>
      </c>
      <c r="F47" s="231">
        <v>74.5</v>
      </c>
      <c r="G47" s="225">
        <f t="shared" si="22"/>
        <v>10</v>
      </c>
      <c r="H47" s="152" t="s">
        <v>82</v>
      </c>
      <c r="I47" s="61"/>
      <c r="J47" s="62" t="s">
        <v>158</v>
      </c>
      <c r="K47" s="63">
        <v>0.50694444444444442</v>
      </c>
      <c r="M47" s="90">
        <v>39</v>
      </c>
      <c r="N47" s="91" t="s">
        <v>73</v>
      </c>
      <c r="O47" s="90">
        <v>31</v>
      </c>
      <c r="P47" s="11" t="str">
        <f t="shared" si="24"/>
        <v>Fav</v>
      </c>
      <c r="Q47" s="11" t="str">
        <f t="shared" si="25"/>
        <v>Under</v>
      </c>
      <c r="R47" s="11" t="str">
        <f t="shared" si="30"/>
        <v>no</v>
      </c>
      <c r="S47" s="11" t="str">
        <f t="shared" si="26"/>
        <v>no</v>
      </c>
      <c r="T47" s="11" t="str">
        <f t="shared" si="27"/>
        <v>no</v>
      </c>
      <c r="U47" s="80" t="str">
        <f t="shared" si="28"/>
        <v/>
      </c>
      <c r="V47" s="81" t="str">
        <f t="shared" si="31"/>
        <v/>
      </c>
      <c r="W47" s="82" t="str">
        <f t="shared" si="23"/>
        <v/>
      </c>
      <c r="X47" s="82" t="str">
        <f t="shared" si="23"/>
        <v/>
      </c>
      <c r="Y47" s="82" t="str">
        <f t="shared" si="23"/>
        <v/>
      </c>
      <c r="Z47" s="83" t="str">
        <f t="shared" si="23"/>
        <v/>
      </c>
      <c r="AA47" s="81" t="str">
        <f t="shared" si="29"/>
        <v/>
      </c>
      <c r="AB47" s="82" t="str">
        <f t="shared" si="29"/>
        <v/>
      </c>
      <c r="AC47" s="82" t="str">
        <f t="shared" si="29"/>
        <v/>
      </c>
      <c r="AD47" s="82" t="str">
        <f t="shared" si="29"/>
        <v/>
      </c>
      <c r="AE47" s="83" t="str">
        <f t="shared" si="29"/>
        <v/>
      </c>
    </row>
    <row r="48" spans="2:31" ht="16.5" customHeight="1" x14ac:dyDescent="0.3">
      <c r="B48" s="223">
        <v>1</v>
      </c>
      <c r="C48" s="219" t="s">
        <v>12</v>
      </c>
      <c r="D48" s="46"/>
      <c r="E48" s="232">
        <v>13.5</v>
      </c>
      <c r="F48" s="232">
        <v>56</v>
      </c>
      <c r="G48" s="226">
        <f t="shared" si="22"/>
        <v>16</v>
      </c>
      <c r="H48" s="221" t="s">
        <v>51</v>
      </c>
      <c r="I48" s="53"/>
      <c r="J48" s="39" t="s">
        <v>219</v>
      </c>
      <c r="K48" s="42">
        <v>0.54861111111111105</v>
      </c>
      <c r="M48" s="90">
        <v>34</v>
      </c>
      <c r="N48" s="91" t="s">
        <v>73</v>
      </c>
      <c r="O48" s="90">
        <v>28</v>
      </c>
      <c r="P48" s="11" t="str">
        <f t="shared" si="24"/>
        <v>Dog</v>
      </c>
      <c r="Q48" s="11" t="str">
        <f t="shared" si="25"/>
        <v>Over</v>
      </c>
      <c r="R48" s="11" t="str">
        <f t="shared" si="30"/>
        <v>yes</v>
      </c>
      <c r="S48" s="11" t="str">
        <f t="shared" si="26"/>
        <v/>
      </c>
      <c r="T48" s="11" t="str">
        <f t="shared" si="27"/>
        <v>no</v>
      </c>
      <c r="U48" s="80" t="str">
        <f t="shared" si="28"/>
        <v>Dog</v>
      </c>
      <c r="V48" s="81" t="str">
        <f t="shared" si="31"/>
        <v/>
      </c>
      <c r="W48" s="82" t="str">
        <f t="shared" si="23"/>
        <v/>
      </c>
      <c r="X48" s="82" t="str">
        <f t="shared" si="23"/>
        <v/>
      </c>
      <c r="Y48" s="82" t="str">
        <f t="shared" si="23"/>
        <v/>
      </c>
      <c r="Z48" s="83" t="str">
        <f t="shared" si="23"/>
        <v>Dog</v>
      </c>
      <c r="AA48" s="81" t="str">
        <f t="shared" si="29"/>
        <v/>
      </c>
      <c r="AB48" s="82" t="str">
        <f t="shared" si="29"/>
        <v/>
      </c>
      <c r="AC48" s="82" t="str">
        <f t="shared" si="29"/>
        <v/>
      </c>
      <c r="AD48" s="82" t="str">
        <f t="shared" si="29"/>
        <v/>
      </c>
      <c r="AE48" s="83" t="str">
        <f t="shared" si="29"/>
        <v>Fav</v>
      </c>
    </row>
    <row r="49" spans="2:31" ht="16.5" customHeight="1" x14ac:dyDescent="0.3">
      <c r="B49" s="144">
        <v>4</v>
      </c>
      <c r="C49" s="140" t="s">
        <v>36</v>
      </c>
      <c r="D49" s="60"/>
      <c r="E49" s="231">
        <v>9</v>
      </c>
      <c r="F49" s="231">
        <v>73</v>
      </c>
      <c r="G49" s="225">
        <f t="shared" si="22"/>
        <v>13</v>
      </c>
      <c r="H49" s="152" t="s">
        <v>214</v>
      </c>
      <c r="I49" s="61"/>
      <c r="J49" s="62" t="s">
        <v>162</v>
      </c>
      <c r="K49" s="63">
        <v>0.56944444444444442</v>
      </c>
      <c r="M49" s="90">
        <v>44</v>
      </c>
      <c r="N49" s="91" t="s">
        <v>73</v>
      </c>
      <c r="O49" s="90">
        <v>33</v>
      </c>
      <c r="P49" s="11" t="str">
        <f t="shared" si="24"/>
        <v>Fav</v>
      </c>
      <c r="Q49" s="11" t="str">
        <f t="shared" si="25"/>
        <v>Over</v>
      </c>
      <c r="R49" s="11" t="str">
        <f t="shared" si="30"/>
        <v>no</v>
      </c>
      <c r="S49" s="11" t="str">
        <f t="shared" si="26"/>
        <v/>
      </c>
      <c r="T49" s="11" t="str">
        <f t="shared" si="27"/>
        <v>no</v>
      </c>
      <c r="U49" s="80" t="str">
        <f t="shared" si="28"/>
        <v>Fav</v>
      </c>
      <c r="V49" s="81" t="str">
        <f t="shared" si="31"/>
        <v/>
      </c>
      <c r="W49" s="82" t="str">
        <f t="shared" si="23"/>
        <v>Fav</v>
      </c>
      <c r="X49" s="82" t="str">
        <f t="shared" si="23"/>
        <v/>
      </c>
      <c r="Y49" s="82" t="str">
        <f t="shared" si="23"/>
        <v/>
      </c>
      <c r="Z49" s="83" t="str">
        <f t="shared" si="23"/>
        <v/>
      </c>
      <c r="AA49" s="81" t="str">
        <f t="shared" si="29"/>
        <v/>
      </c>
      <c r="AB49" s="82" t="str">
        <f t="shared" si="29"/>
        <v>Fav</v>
      </c>
      <c r="AC49" s="82" t="str">
        <f t="shared" si="29"/>
        <v/>
      </c>
      <c r="AD49" s="82" t="str">
        <f t="shared" si="29"/>
        <v/>
      </c>
      <c r="AE49" s="83" t="str">
        <f t="shared" si="29"/>
        <v/>
      </c>
    </row>
    <row r="50" spans="2:31" ht="16.5" customHeight="1" x14ac:dyDescent="0.3">
      <c r="B50" s="223">
        <v>7</v>
      </c>
      <c r="C50" s="219" t="s">
        <v>90</v>
      </c>
      <c r="D50" s="46"/>
      <c r="E50" s="232">
        <v>3</v>
      </c>
      <c r="F50" s="232">
        <v>61</v>
      </c>
      <c r="G50" s="226">
        <f t="shared" si="22"/>
        <v>10</v>
      </c>
      <c r="H50" s="221" t="s">
        <v>215</v>
      </c>
      <c r="I50" s="53"/>
      <c r="J50" s="39" t="s">
        <v>157</v>
      </c>
      <c r="K50" s="42">
        <v>0.66319444444444442</v>
      </c>
      <c r="M50" s="90">
        <v>35</v>
      </c>
      <c r="N50" s="91" t="s">
        <v>73</v>
      </c>
      <c r="O50" s="90">
        <v>40</v>
      </c>
      <c r="P50" s="11" t="str">
        <f t="shared" si="24"/>
        <v>Dog</v>
      </c>
      <c r="Q50" s="11" t="str">
        <f t="shared" si="25"/>
        <v>Over</v>
      </c>
      <c r="R50" s="11" t="str">
        <f t="shared" si="30"/>
        <v>no</v>
      </c>
      <c r="S50" s="11" t="str">
        <f t="shared" si="26"/>
        <v>no</v>
      </c>
      <c r="T50" s="11" t="str">
        <f t="shared" si="27"/>
        <v>no</v>
      </c>
      <c r="U50" s="80" t="str">
        <f t="shared" si="28"/>
        <v/>
      </c>
      <c r="V50" s="81" t="str">
        <f t="shared" si="31"/>
        <v/>
      </c>
      <c r="W50" s="82" t="str">
        <f t="shared" si="23"/>
        <v/>
      </c>
      <c r="X50" s="82" t="str">
        <f t="shared" si="23"/>
        <v/>
      </c>
      <c r="Y50" s="82" t="str">
        <f t="shared" si="23"/>
        <v/>
      </c>
      <c r="Z50" s="83" t="str">
        <f t="shared" si="23"/>
        <v/>
      </c>
      <c r="AA50" s="81" t="str">
        <f t="shared" si="29"/>
        <v/>
      </c>
      <c r="AB50" s="82" t="str">
        <f t="shared" si="29"/>
        <v/>
      </c>
      <c r="AC50" s="82" t="str">
        <f t="shared" si="29"/>
        <v/>
      </c>
      <c r="AD50" s="82" t="str">
        <f t="shared" si="29"/>
        <v/>
      </c>
      <c r="AE50" s="83" t="str">
        <f t="shared" si="29"/>
        <v/>
      </c>
    </row>
    <row r="51" spans="2:31" ht="16.5" customHeight="1" x14ac:dyDescent="0.3">
      <c r="B51" s="144">
        <v>2</v>
      </c>
      <c r="C51" s="140" t="s">
        <v>19</v>
      </c>
      <c r="D51" s="60"/>
      <c r="E51" s="231">
        <v>8.5</v>
      </c>
      <c r="F51" s="231">
        <v>60</v>
      </c>
      <c r="G51" s="225">
        <f t="shared" si="22"/>
        <v>15</v>
      </c>
      <c r="H51" s="152" t="s">
        <v>126</v>
      </c>
      <c r="I51" s="61"/>
      <c r="J51" s="62" t="s">
        <v>158</v>
      </c>
      <c r="K51" s="63">
        <v>0.67361111111111116</v>
      </c>
      <c r="M51" s="90">
        <v>34</v>
      </c>
      <c r="N51" s="91" t="s">
        <v>73</v>
      </c>
      <c r="O51" s="90">
        <v>20</v>
      </c>
      <c r="P51" s="11" t="str">
        <f t="shared" si="24"/>
        <v>Fav</v>
      </c>
      <c r="Q51" s="11" t="str">
        <f t="shared" si="25"/>
        <v>Under</v>
      </c>
      <c r="R51" s="11" t="str">
        <f t="shared" si="30"/>
        <v>no</v>
      </c>
      <c r="S51" s="11" t="str">
        <f t="shared" si="26"/>
        <v/>
      </c>
      <c r="T51" s="11" t="str">
        <f t="shared" si="27"/>
        <v>no</v>
      </c>
      <c r="U51" s="80" t="str">
        <f t="shared" si="28"/>
        <v>Fav</v>
      </c>
      <c r="V51" s="81" t="str">
        <f t="shared" si="31"/>
        <v/>
      </c>
      <c r="W51" s="82" t="str">
        <f t="shared" si="23"/>
        <v/>
      </c>
      <c r="X51" s="82" t="str">
        <f t="shared" si="23"/>
        <v/>
      </c>
      <c r="Y51" s="82" t="str">
        <f t="shared" si="23"/>
        <v>Fav</v>
      </c>
      <c r="Z51" s="83" t="str">
        <f t="shared" si="23"/>
        <v/>
      </c>
      <c r="AA51" s="81" t="str">
        <f t="shared" si="29"/>
        <v/>
      </c>
      <c r="AB51" s="82" t="str">
        <f t="shared" si="29"/>
        <v/>
      </c>
      <c r="AC51" s="82" t="str">
        <f t="shared" si="29"/>
        <v/>
      </c>
      <c r="AD51" s="82" t="str">
        <f t="shared" si="29"/>
        <v>Fav</v>
      </c>
      <c r="AE51" s="83" t="str">
        <f t="shared" si="29"/>
        <v/>
      </c>
    </row>
    <row r="52" spans="2:31" ht="16.5" customHeight="1" x14ac:dyDescent="0.3">
      <c r="B52" s="223">
        <v>5</v>
      </c>
      <c r="C52" s="219" t="s">
        <v>105</v>
      </c>
      <c r="D52" s="46"/>
      <c r="E52" s="232">
        <v>1.5</v>
      </c>
      <c r="F52" s="232">
        <v>61</v>
      </c>
      <c r="G52" s="226">
        <f t="shared" si="22"/>
        <v>12</v>
      </c>
      <c r="H52" s="221" t="s">
        <v>95</v>
      </c>
      <c r="I52" s="53"/>
      <c r="J52" s="39" t="s">
        <v>219</v>
      </c>
      <c r="K52" s="42">
        <v>0.68055555555555547</v>
      </c>
      <c r="M52" s="90">
        <v>26</v>
      </c>
      <c r="N52" s="91" t="s">
        <v>73</v>
      </c>
      <c r="O52" s="90">
        <v>30</v>
      </c>
      <c r="P52" s="11" t="str">
        <f t="shared" si="24"/>
        <v>Dog</v>
      </c>
      <c r="Q52" s="11" t="str">
        <f t="shared" si="25"/>
        <v>Under</v>
      </c>
      <c r="R52" s="11" t="str">
        <f t="shared" si="30"/>
        <v>no</v>
      </c>
      <c r="S52" s="11" t="str">
        <f t="shared" si="26"/>
        <v>no</v>
      </c>
      <c r="T52" s="11" t="str">
        <f t="shared" si="27"/>
        <v>no</v>
      </c>
      <c r="U52" s="80" t="str">
        <f t="shared" si="28"/>
        <v>Dog</v>
      </c>
      <c r="V52" s="81" t="str">
        <f t="shared" si="31"/>
        <v>Dog</v>
      </c>
      <c r="W52" s="82" t="str">
        <f t="shared" si="23"/>
        <v/>
      </c>
      <c r="X52" s="82" t="str">
        <f t="shared" si="23"/>
        <v/>
      </c>
      <c r="Y52" s="82" t="str">
        <f t="shared" si="23"/>
        <v/>
      </c>
      <c r="Z52" s="83" t="str">
        <f t="shared" si="23"/>
        <v/>
      </c>
      <c r="AA52" s="81" t="str">
        <f t="shared" si="29"/>
        <v>Dog</v>
      </c>
      <c r="AB52" s="82" t="str">
        <f t="shared" si="29"/>
        <v/>
      </c>
      <c r="AC52" s="82" t="str">
        <f t="shared" si="29"/>
        <v/>
      </c>
      <c r="AD52" s="82" t="str">
        <f t="shared" si="29"/>
        <v/>
      </c>
      <c r="AE52" s="83" t="str">
        <f t="shared" si="29"/>
        <v/>
      </c>
    </row>
    <row r="53" spans="2:31" ht="16.5" customHeight="1" x14ac:dyDescent="0.3">
      <c r="B53" s="144">
        <v>5</v>
      </c>
      <c r="C53" s="140" t="s">
        <v>65</v>
      </c>
      <c r="D53" s="60"/>
      <c r="E53" s="231">
        <v>2</v>
      </c>
      <c r="F53" s="231">
        <v>71</v>
      </c>
      <c r="G53" s="225">
        <f t="shared" si="22"/>
        <v>12</v>
      </c>
      <c r="H53" s="152" t="s">
        <v>180</v>
      </c>
      <c r="I53" s="61"/>
      <c r="J53" s="62" t="s">
        <v>162</v>
      </c>
      <c r="K53" s="63">
        <v>0.68541666666666667</v>
      </c>
      <c r="M53" s="90">
        <v>29</v>
      </c>
      <c r="N53" s="91" t="s">
        <v>73</v>
      </c>
      <c r="O53" s="90">
        <v>37</v>
      </c>
      <c r="P53" s="11" t="str">
        <f t="shared" si="24"/>
        <v>Dog</v>
      </c>
      <c r="Q53" s="11" t="str">
        <f t="shared" si="25"/>
        <v>Under</v>
      </c>
      <c r="R53" s="11" t="str">
        <f t="shared" si="30"/>
        <v>no</v>
      </c>
      <c r="S53" s="11" t="str">
        <f t="shared" si="26"/>
        <v>no</v>
      </c>
      <c r="T53" s="11" t="str">
        <f t="shared" si="27"/>
        <v>no</v>
      </c>
      <c r="U53" s="80" t="str">
        <f t="shared" si="28"/>
        <v>Dog</v>
      </c>
      <c r="V53" s="81" t="str">
        <f t="shared" si="31"/>
        <v>Dog</v>
      </c>
      <c r="W53" s="82" t="str">
        <f t="shared" si="23"/>
        <v/>
      </c>
      <c r="X53" s="82" t="str">
        <f t="shared" si="23"/>
        <v/>
      </c>
      <c r="Y53" s="82" t="str">
        <f t="shared" si="23"/>
        <v/>
      </c>
      <c r="Z53" s="83" t="str">
        <f t="shared" si="23"/>
        <v/>
      </c>
      <c r="AA53" s="81" t="str">
        <f t="shared" si="29"/>
        <v>Dog</v>
      </c>
      <c r="AB53" s="82" t="str">
        <f t="shared" si="29"/>
        <v/>
      </c>
      <c r="AC53" s="82" t="str">
        <f t="shared" si="29"/>
        <v/>
      </c>
      <c r="AD53" s="82" t="str">
        <f t="shared" si="29"/>
        <v/>
      </c>
      <c r="AE53" s="83" t="str">
        <f t="shared" si="29"/>
        <v/>
      </c>
    </row>
    <row r="54" spans="2:31" ht="16.5" customHeight="1" x14ac:dyDescent="0.3">
      <c r="B54" s="223">
        <v>2</v>
      </c>
      <c r="C54" s="219" t="s">
        <v>63</v>
      </c>
      <c r="D54" s="46"/>
      <c r="E54" s="232">
        <v>9.5</v>
      </c>
      <c r="F54" s="232">
        <v>64.5</v>
      </c>
      <c r="G54" s="226">
        <f t="shared" si="22"/>
        <v>15</v>
      </c>
      <c r="H54" s="221" t="s">
        <v>216</v>
      </c>
      <c r="I54" s="53"/>
      <c r="J54" s="39" t="s">
        <v>157</v>
      </c>
      <c r="K54" s="42">
        <v>0.76736111111111116</v>
      </c>
      <c r="M54" s="90">
        <v>27</v>
      </c>
      <c r="N54" s="91" t="s">
        <v>73</v>
      </c>
      <c r="O54" s="90">
        <v>23</v>
      </c>
      <c r="P54" s="11" t="str">
        <f t="shared" si="24"/>
        <v>Dog</v>
      </c>
      <c r="Q54" s="11" t="str">
        <f t="shared" si="25"/>
        <v>Under</v>
      </c>
      <c r="R54" s="11" t="str">
        <f t="shared" si="30"/>
        <v>yes</v>
      </c>
      <c r="S54" s="11" t="str">
        <f t="shared" si="26"/>
        <v/>
      </c>
      <c r="T54" s="11" t="str">
        <f t="shared" si="27"/>
        <v>no</v>
      </c>
      <c r="U54" s="80" t="str">
        <f t="shared" si="28"/>
        <v>Dog</v>
      </c>
      <c r="V54" s="81" t="str">
        <f t="shared" si="31"/>
        <v/>
      </c>
      <c r="W54" s="82" t="str">
        <f t="shared" si="23"/>
        <v/>
      </c>
      <c r="X54" s="82" t="str">
        <f t="shared" si="23"/>
        <v/>
      </c>
      <c r="Y54" s="82" t="str">
        <f t="shared" si="23"/>
        <v>Dog</v>
      </c>
      <c r="Z54" s="83" t="str">
        <f t="shared" si="23"/>
        <v/>
      </c>
      <c r="AA54" s="81" t="str">
        <f t="shared" si="29"/>
        <v/>
      </c>
      <c r="AB54" s="82" t="str">
        <f t="shared" si="29"/>
        <v/>
      </c>
      <c r="AC54" s="82" t="str">
        <f t="shared" si="29"/>
        <v/>
      </c>
      <c r="AD54" s="82" t="str">
        <f t="shared" si="29"/>
        <v>Fav</v>
      </c>
      <c r="AE54" s="83" t="str">
        <f t="shared" si="29"/>
        <v/>
      </c>
    </row>
    <row r="55" spans="2:31" ht="16.5" customHeight="1" x14ac:dyDescent="0.3">
      <c r="B55" s="144">
        <v>7</v>
      </c>
      <c r="C55" s="140" t="s">
        <v>93</v>
      </c>
      <c r="D55" s="60"/>
      <c r="E55" s="231">
        <v>1</v>
      </c>
      <c r="F55" s="231">
        <v>65.5</v>
      </c>
      <c r="G55" s="225">
        <f t="shared" si="22"/>
        <v>10</v>
      </c>
      <c r="H55" s="152" t="s">
        <v>217</v>
      </c>
      <c r="I55" s="61"/>
      <c r="J55" s="62" t="s">
        <v>158</v>
      </c>
      <c r="K55" s="63">
        <v>0.77777777777777779</v>
      </c>
      <c r="M55" s="90">
        <v>41</v>
      </c>
      <c r="N55" s="91" t="s">
        <v>73</v>
      </c>
      <c r="O55" s="90">
        <v>36</v>
      </c>
      <c r="P55" s="11" t="str">
        <f t="shared" si="24"/>
        <v>Fav</v>
      </c>
      <c r="Q55" s="11" t="str">
        <f t="shared" si="25"/>
        <v>Over</v>
      </c>
      <c r="R55" s="11" t="str">
        <f t="shared" si="30"/>
        <v>no</v>
      </c>
      <c r="S55" s="11" t="str">
        <f t="shared" si="26"/>
        <v>no</v>
      </c>
      <c r="T55" s="11" t="str">
        <f t="shared" si="27"/>
        <v>no</v>
      </c>
      <c r="U55" s="80" t="str">
        <f t="shared" si="28"/>
        <v/>
      </c>
      <c r="V55" s="81" t="str">
        <f t="shared" si="31"/>
        <v/>
      </c>
      <c r="W55" s="82" t="str">
        <f t="shared" si="23"/>
        <v/>
      </c>
      <c r="X55" s="82" t="str">
        <f t="shared" si="23"/>
        <v/>
      </c>
      <c r="Y55" s="82" t="str">
        <f t="shared" si="23"/>
        <v/>
      </c>
      <c r="Z55" s="83" t="str">
        <f t="shared" si="23"/>
        <v/>
      </c>
      <c r="AA55" s="81" t="str">
        <f t="shared" si="29"/>
        <v/>
      </c>
      <c r="AB55" s="82" t="str">
        <f t="shared" si="29"/>
        <v/>
      </c>
      <c r="AC55" s="82" t="str">
        <f t="shared" si="29"/>
        <v/>
      </c>
      <c r="AD55" s="82" t="str">
        <f t="shared" si="29"/>
        <v/>
      </c>
      <c r="AE55" s="83" t="str">
        <f t="shared" si="29"/>
        <v/>
      </c>
    </row>
    <row r="56" spans="2:31" ht="16.5" customHeight="1" x14ac:dyDescent="0.3">
      <c r="B56" s="223">
        <v>4</v>
      </c>
      <c r="C56" s="219" t="s">
        <v>9</v>
      </c>
      <c r="D56" s="46"/>
      <c r="E56" s="232">
        <v>10</v>
      </c>
      <c r="F56" s="232">
        <v>67</v>
      </c>
      <c r="G56" s="226">
        <f t="shared" si="22"/>
        <v>13</v>
      </c>
      <c r="H56" s="221" t="s">
        <v>218</v>
      </c>
      <c r="I56" s="53"/>
      <c r="J56" s="39" t="s">
        <v>219</v>
      </c>
      <c r="K56" s="42">
        <v>0.78472222222222221</v>
      </c>
      <c r="M56" s="90">
        <v>35</v>
      </c>
      <c r="N56" s="91" t="s">
        <v>73</v>
      </c>
      <c r="O56" s="90">
        <v>29</v>
      </c>
      <c r="P56" s="11" t="str">
        <f t="shared" si="24"/>
        <v>Dog</v>
      </c>
      <c r="Q56" s="11" t="str">
        <f t="shared" si="25"/>
        <v>Under</v>
      </c>
      <c r="R56" s="11" t="str">
        <f t="shared" si="30"/>
        <v>yes</v>
      </c>
      <c r="S56" s="11" t="str">
        <f t="shared" si="26"/>
        <v/>
      </c>
      <c r="T56" s="11" t="str">
        <f t="shared" si="27"/>
        <v>no</v>
      </c>
      <c r="U56" s="80" t="str">
        <f t="shared" si="28"/>
        <v>Dog</v>
      </c>
      <c r="V56" s="81" t="str">
        <f t="shared" si="31"/>
        <v/>
      </c>
      <c r="W56" s="82" t="str">
        <f t="shared" si="23"/>
        <v>Dog</v>
      </c>
      <c r="X56" s="82" t="str">
        <f t="shared" si="23"/>
        <v/>
      </c>
      <c r="Y56" s="82" t="str">
        <f t="shared" si="23"/>
        <v/>
      </c>
      <c r="Z56" s="83" t="str">
        <f t="shared" si="23"/>
        <v/>
      </c>
      <c r="AA56" s="81" t="str">
        <f t="shared" si="29"/>
        <v/>
      </c>
      <c r="AB56" s="82" t="str">
        <f t="shared" si="29"/>
        <v>Fav</v>
      </c>
      <c r="AC56" s="82" t="str">
        <f t="shared" si="29"/>
        <v/>
      </c>
      <c r="AD56" s="82" t="str">
        <f t="shared" si="29"/>
        <v/>
      </c>
      <c r="AE56" s="83" t="str">
        <f t="shared" si="29"/>
        <v/>
      </c>
    </row>
    <row r="57" spans="2:31" ht="16.5" customHeight="1" x14ac:dyDescent="0.3">
      <c r="B57" s="146">
        <v>4</v>
      </c>
      <c r="C57" s="142" t="s">
        <v>17</v>
      </c>
      <c r="D57" s="64"/>
      <c r="E57" s="233">
        <v>4.5</v>
      </c>
      <c r="F57" s="233">
        <v>57.5</v>
      </c>
      <c r="G57" s="227">
        <f t="shared" si="22"/>
        <v>13</v>
      </c>
      <c r="H57" s="154" t="s">
        <v>33</v>
      </c>
      <c r="I57" s="65"/>
      <c r="J57" s="66" t="s">
        <v>162</v>
      </c>
      <c r="K57" s="67">
        <v>0.7895833333333333</v>
      </c>
      <c r="M57" s="90">
        <v>32</v>
      </c>
      <c r="N57" s="91" t="s">
        <v>73</v>
      </c>
      <c r="O57" s="90">
        <v>20</v>
      </c>
      <c r="P57" s="11" t="str">
        <f t="shared" si="24"/>
        <v>Fav</v>
      </c>
      <c r="Q57" s="11" t="str">
        <f t="shared" si="25"/>
        <v>Under</v>
      </c>
      <c r="R57" s="11" t="str">
        <f t="shared" si="30"/>
        <v>no</v>
      </c>
      <c r="S57" s="11" t="str">
        <f t="shared" si="26"/>
        <v/>
      </c>
      <c r="T57" s="11" t="str">
        <f t="shared" si="27"/>
        <v>no</v>
      </c>
      <c r="U57" s="84" t="str">
        <f t="shared" si="28"/>
        <v>Fav</v>
      </c>
      <c r="V57" s="85" t="str">
        <f t="shared" si="31"/>
        <v/>
      </c>
      <c r="W57" s="86" t="str">
        <f t="shared" si="23"/>
        <v>Fav</v>
      </c>
      <c r="X57" s="86" t="str">
        <f t="shared" si="23"/>
        <v/>
      </c>
      <c r="Y57" s="86" t="str">
        <f t="shared" si="23"/>
        <v/>
      </c>
      <c r="Z57" s="87" t="str">
        <f t="shared" si="23"/>
        <v/>
      </c>
      <c r="AA57" s="85" t="str">
        <f t="shared" si="29"/>
        <v/>
      </c>
      <c r="AB57" s="86" t="str">
        <f t="shared" si="29"/>
        <v>Fav</v>
      </c>
      <c r="AC57" s="86" t="str">
        <f t="shared" si="29"/>
        <v/>
      </c>
      <c r="AD57" s="86" t="str">
        <f t="shared" si="29"/>
        <v/>
      </c>
      <c r="AE57" s="87" t="str">
        <f t="shared" si="29"/>
        <v/>
      </c>
    </row>
    <row r="58" spans="2:31" ht="25.5" x14ac:dyDescent="0.35">
      <c r="B58" s="413" t="s">
        <v>359</v>
      </c>
      <c r="C58" s="455"/>
      <c r="D58" s="455"/>
      <c r="E58" s="455"/>
      <c r="F58" s="455"/>
      <c r="G58" s="455"/>
      <c r="H58" s="455"/>
      <c r="I58" s="455"/>
      <c r="J58" s="455"/>
      <c r="K58" s="457"/>
      <c r="M58" s="88"/>
      <c r="N58" s="89"/>
      <c r="O58" s="88"/>
      <c r="P58" s="201" t="str">
        <f>COUNTIF(P42:P57,"Fav")&amp;"-"&amp;COUNTIF(P42:P57,"Dog")&amp;"-"&amp;COUNTIF(P42:P57,"Push")</f>
        <v>8-8-0</v>
      </c>
      <c r="Q58" s="201" t="str">
        <f>COUNTIF(Q42:Q57,"Over")&amp;"-"&amp;COUNTIF(Q42:Q57,"Under")&amp;"-"&amp;COUNTIF(Q42:Q57,"Push")</f>
        <v>8-8-0</v>
      </c>
      <c r="R58" s="201" t="str">
        <f>COUNTIF(R42:R57,"yes")&amp;"-"&amp;COUNTIF(R42:R57,"no")</f>
        <v>3-13</v>
      </c>
      <c r="S58" s="201" t="str">
        <f>COUNTIF(S42:S57,"yes")&amp;"-"&amp;COUNTIF(S42:S57,"no")</f>
        <v>0-8</v>
      </c>
      <c r="T58" s="201" t="str">
        <f>COUNTIF(T42:T57,"yes")&amp;"-"&amp;COUNTIF(T42:T57,"no")</f>
        <v>0-16</v>
      </c>
      <c r="U58" s="201" t="str">
        <f t="shared" ref="U58:AE58" si="32">COUNTIF(U42:U57,"Fav")&amp;"-"&amp;COUNTIF(U42:U57,"Dog")&amp;"-"&amp;COUNTIF(U42:U57,"Push")</f>
        <v>5-6-0</v>
      </c>
      <c r="V58" s="201" t="str">
        <f t="shared" si="32"/>
        <v>0-3-0</v>
      </c>
      <c r="W58" s="201" t="str">
        <f t="shared" si="32"/>
        <v>2-1-0</v>
      </c>
      <c r="X58" s="201" t="str">
        <f t="shared" si="32"/>
        <v>1-0-0</v>
      </c>
      <c r="Y58" s="201" t="str">
        <f t="shared" si="32"/>
        <v>2-1-0</v>
      </c>
      <c r="Z58" s="201" t="str">
        <f t="shared" si="32"/>
        <v>0-1-0</v>
      </c>
      <c r="AA58" s="201" t="str">
        <f t="shared" si="32"/>
        <v>0-3-0</v>
      </c>
      <c r="AB58" s="201" t="str">
        <f t="shared" si="32"/>
        <v>3-0-0</v>
      </c>
      <c r="AC58" s="201" t="str">
        <f t="shared" si="32"/>
        <v>1-0-0</v>
      </c>
      <c r="AD58" s="201" t="str">
        <f t="shared" si="32"/>
        <v>3-0-0</v>
      </c>
      <c r="AE58" s="201" t="str">
        <f t="shared" si="32"/>
        <v>1-0-0</v>
      </c>
    </row>
    <row r="59" spans="2:31" ht="16.5" customHeight="1" x14ac:dyDescent="0.3">
      <c r="B59" s="222">
        <v>3</v>
      </c>
      <c r="C59" s="220" t="s">
        <v>0</v>
      </c>
      <c r="D59" s="45"/>
      <c r="E59" s="230">
        <v>7.5</v>
      </c>
      <c r="F59" s="230">
        <v>66.5</v>
      </c>
      <c r="G59" s="224">
        <f t="shared" ref="G59:G74" si="33">17-B59</f>
        <v>14</v>
      </c>
      <c r="H59" s="220" t="s">
        <v>223</v>
      </c>
      <c r="I59" s="52"/>
      <c r="J59" s="38" t="s">
        <v>222</v>
      </c>
      <c r="K59" s="41">
        <v>0.38541666666666669</v>
      </c>
      <c r="M59" s="90">
        <v>35</v>
      </c>
      <c r="N59" s="91" t="s">
        <v>73</v>
      </c>
      <c r="O59" s="90">
        <v>34</v>
      </c>
      <c r="P59" s="11" t="str">
        <f t="shared" ref="P59:P74" si="34">IF((M59-E59)&gt;O59,"Fav",IF(M59&lt;(O59+E59),"Dog","Push"))</f>
        <v>Dog</v>
      </c>
      <c r="Q59" s="11" t="str">
        <f t="shared" ref="Q59:Q74" si="35">IF((M59+O59)&gt;F59,"Over",IF((M59+O59)&lt;F59,"Under","Push"))</f>
        <v>Over</v>
      </c>
      <c r="R59" s="11" t="str">
        <f>IF(AND(M59&gt;O59,M59-O59&lt;=E59),"yes","no")</f>
        <v>yes</v>
      </c>
      <c r="S59" s="11" t="str">
        <f>IF(E59&lt;4,R59,"")</f>
        <v/>
      </c>
      <c r="T59" s="11" t="str">
        <f>IF(AND((M59-O59)&gt;=(E59-1),(M59-O59)&lt;=(E59+1)),"yes", "no")</f>
        <v>no</v>
      </c>
      <c r="U59" s="76" t="str">
        <f t="shared" ref="U59:U74" si="36">IF(B59&lt;6,P59,"")</f>
        <v>Dog</v>
      </c>
      <c r="V59" s="77" t="str">
        <f t="shared" ref="V59:Z74" si="37">IF($B59=V$3,$P59,"")</f>
        <v/>
      </c>
      <c r="W59" s="78" t="str">
        <f t="shared" si="23"/>
        <v/>
      </c>
      <c r="X59" s="78" t="str">
        <f t="shared" si="23"/>
        <v>Dog</v>
      </c>
      <c r="Y59" s="78" t="str">
        <f t="shared" si="23"/>
        <v/>
      </c>
      <c r="Z59" s="78" t="str">
        <f t="shared" si="23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>Fav</v>
      </c>
      <c r="AD59" s="78" t="str">
        <f>IF($B59=AD$3,IF($M59=$O59,"Push",IF($M59&gt;$O59,"Fav","Dog")),"")</f>
        <v/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6</v>
      </c>
      <c r="C60" s="152" t="s">
        <v>89</v>
      </c>
      <c r="D60" s="60"/>
      <c r="E60" s="231">
        <v>2</v>
      </c>
      <c r="F60" s="231">
        <v>60</v>
      </c>
      <c r="G60" s="225">
        <f t="shared" si="33"/>
        <v>11</v>
      </c>
      <c r="H60" s="152" t="s">
        <v>224</v>
      </c>
      <c r="I60" s="61"/>
      <c r="J60" s="62" t="s">
        <v>220</v>
      </c>
      <c r="K60" s="63">
        <v>0.40277777777777773</v>
      </c>
      <c r="M60" s="90">
        <v>29</v>
      </c>
      <c r="N60" s="91" t="s">
        <v>73</v>
      </c>
      <c r="O60" s="90">
        <v>16</v>
      </c>
      <c r="P60" s="11" t="str">
        <f t="shared" si="34"/>
        <v>Fav</v>
      </c>
      <c r="Q60" s="11" t="str">
        <f t="shared" si="35"/>
        <v>Under</v>
      </c>
      <c r="R60" s="11" t="str">
        <f>IF(AND(M60&gt;O60,M60-O60&lt;=E60),"yes","no")</f>
        <v>no</v>
      </c>
      <c r="S60" s="11" t="str">
        <f t="shared" ref="S60:S74" si="38">IF(E60&lt;4,R60,"")</f>
        <v>no</v>
      </c>
      <c r="T60" s="11" t="str">
        <f t="shared" ref="T60:T74" si="39">IF(AND((M60-O60)&gt;=(E60-1),(M60-O60)&lt;=(E60+1)),"yes", "no")</f>
        <v>no</v>
      </c>
      <c r="U60" s="80" t="str">
        <f t="shared" si="36"/>
        <v/>
      </c>
      <c r="V60" s="81" t="str">
        <f t="shared" si="37"/>
        <v/>
      </c>
      <c r="W60" s="82" t="str">
        <f t="shared" si="37"/>
        <v/>
      </c>
      <c r="X60" s="82" t="str">
        <f t="shared" si="37"/>
        <v/>
      </c>
      <c r="Y60" s="82" t="str">
        <f t="shared" si="37"/>
        <v/>
      </c>
      <c r="Z60" s="82" t="str">
        <f t="shared" si="37"/>
        <v/>
      </c>
      <c r="AA60" s="81" t="str">
        <f t="shared" ref="AA60:AC74" si="40">IF($B60=AA$3,IF($M60=$O60,"Push",IF($M60&gt;$O60,"Fav","Dog")),"")</f>
        <v/>
      </c>
      <c r="AB60" s="82" t="str">
        <f t="shared" si="40"/>
        <v/>
      </c>
      <c r="AC60" s="82" t="str">
        <f t="shared" si="40"/>
        <v/>
      </c>
      <c r="AD60" s="82" t="str">
        <f t="shared" ref="AD60:AE74" si="41">IF($B60=AD$3,IF($M60=$O60,"Push",IF($M60&gt;$O60,"Fav","Dog")),"")</f>
        <v/>
      </c>
      <c r="AE60" s="83" t="str">
        <f t="shared" si="41"/>
        <v/>
      </c>
    </row>
    <row r="61" spans="2:31" ht="16.5" customHeight="1" x14ac:dyDescent="0.3">
      <c r="B61" s="223">
        <v>7</v>
      </c>
      <c r="C61" s="221" t="s">
        <v>27</v>
      </c>
      <c r="D61" s="46"/>
      <c r="E61" s="232">
        <v>2.5</v>
      </c>
      <c r="F61" s="232">
        <v>62.5</v>
      </c>
      <c r="G61" s="226">
        <f t="shared" si="33"/>
        <v>10</v>
      </c>
      <c r="H61" s="221" t="s">
        <v>225</v>
      </c>
      <c r="I61" s="53"/>
      <c r="J61" s="39" t="s">
        <v>105</v>
      </c>
      <c r="K61" s="42">
        <v>0.44444444444444442</v>
      </c>
      <c r="M61" s="90">
        <v>27</v>
      </c>
      <c r="N61" s="91" t="s">
        <v>73</v>
      </c>
      <c r="O61" s="90">
        <v>32</v>
      </c>
      <c r="P61" s="11" t="str">
        <f t="shared" si="34"/>
        <v>Dog</v>
      </c>
      <c r="Q61" s="11" t="str">
        <f t="shared" si="35"/>
        <v>Under</v>
      </c>
      <c r="R61" s="11" t="str">
        <f t="shared" ref="R61:R74" si="42">IF(AND(M61&gt;O61,M61-O61&lt;=E61),"yes","no")</f>
        <v>no</v>
      </c>
      <c r="S61" s="11" t="str">
        <f t="shared" si="38"/>
        <v>no</v>
      </c>
      <c r="T61" s="11" t="str">
        <f t="shared" si="39"/>
        <v>no</v>
      </c>
      <c r="U61" s="80" t="str">
        <f t="shared" si="36"/>
        <v/>
      </c>
      <c r="V61" s="81" t="str">
        <f t="shared" si="37"/>
        <v/>
      </c>
      <c r="W61" s="82" t="str">
        <f t="shared" si="37"/>
        <v/>
      </c>
      <c r="X61" s="82" t="str">
        <f t="shared" si="37"/>
        <v/>
      </c>
      <c r="Y61" s="82" t="str">
        <f t="shared" si="37"/>
        <v/>
      </c>
      <c r="Z61" s="82" t="str">
        <f t="shared" si="37"/>
        <v/>
      </c>
      <c r="AA61" s="81" t="str">
        <f t="shared" si="40"/>
        <v/>
      </c>
      <c r="AB61" s="82" t="str">
        <f t="shared" si="40"/>
        <v/>
      </c>
      <c r="AC61" s="82" t="str">
        <f t="shared" si="40"/>
        <v/>
      </c>
      <c r="AD61" s="82" t="str">
        <f t="shared" si="41"/>
        <v/>
      </c>
      <c r="AE61" s="83" t="str">
        <f t="shared" si="41"/>
        <v/>
      </c>
    </row>
    <row r="62" spans="2:31" ht="16.5" customHeight="1" x14ac:dyDescent="0.3">
      <c r="B62" s="144">
        <v>1</v>
      </c>
      <c r="C62" s="152" t="s">
        <v>48</v>
      </c>
      <c r="D62" s="60"/>
      <c r="E62" s="231">
        <v>11.5</v>
      </c>
      <c r="F62" s="231">
        <v>58.5</v>
      </c>
      <c r="G62" s="225">
        <f t="shared" si="33"/>
        <v>16</v>
      </c>
      <c r="H62" s="152" t="s">
        <v>226</v>
      </c>
      <c r="I62" s="61"/>
      <c r="J62" s="62" t="s">
        <v>227</v>
      </c>
      <c r="K62" s="63">
        <v>0.46527777777777773</v>
      </c>
      <c r="M62" s="90">
        <v>32</v>
      </c>
      <c r="N62" s="91" t="s">
        <v>73</v>
      </c>
      <c r="O62" s="90">
        <v>20</v>
      </c>
      <c r="P62" s="11" t="str">
        <f t="shared" si="34"/>
        <v>Fav</v>
      </c>
      <c r="Q62" s="11" t="str">
        <f t="shared" si="35"/>
        <v>Under</v>
      </c>
      <c r="R62" s="11" t="str">
        <f t="shared" si="42"/>
        <v>no</v>
      </c>
      <c r="S62" s="11" t="str">
        <f t="shared" si="38"/>
        <v/>
      </c>
      <c r="T62" s="11" t="str">
        <f t="shared" si="39"/>
        <v>yes</v>
      </c>
      <c r="U62" s="80" t="str">
        <f t="shared" si="36"/>
        <v>Fav</v>
      </c>
      <c r="V62" s="81" t="str">
        <f t="shared" si="37"/>
        <v/>
      </c>
      <c r="W62" s="82" t="str">
        <f t="shared" si="37"/>
        <v/>
      </c>
      <c r="X62" s="82" t="str">
        <f t="shared" si="37"/>
        <v/>
      </c>
      <c r="Y62" s="82" t="str">
        <f t="shared" si="37"/>
        <v/>
      </c>
      <c r="Z62" s="82" t="str">
        <f t="shared" si="37"/>
        <v>Fav</v>
      </c>
      <c r="AA62" s="81" t="str">
        <f t="shared" si="40"/>
        <v/>
      </c>
      <c r="AB62" s="82" t="str">
        <f t="shared" si="40"/>
        <v/>
      </c>
      <c r="AC62" s="82" t="str">
        <f t="shared" si="40"/>
        <v/>
      </c>
      <c r="AD62" s="82" t="str">
        <f t="shared" si="41"/>
        <v/>
      </c>
      <c r="AE62" s="83" t="str">
        <f t="shared" si="41"/>
        <v>Fav</v>
      </c>
    </row>
    <row r="63" spans="2:31" ht="16.5" customHeight="1" x14ac:dyDescent="0.3">
      <c r="B63" s="223">
        <v>11</v>
      </c>
      <c r="C63" s="221" t="s">
        <v>132</v>
      </c>
      <c r="D63" s="46"/>
      <c r="E63" s="232">
        <v>3</v>
      </c>
      <c r="F63" s="232">
        <v>63</v>
      </c>
      <c r="G63" s="226">
        <f t="shared" si="33"/>
        <v>6</v>
      </c>
      <c r="H63" s="221" t="s">
        <v>221</v>
      </c>
      <c r="I63" s="53"/>
      <c r="J63" s="39" t="s">
        <v>222</v>
      </c>
      <c r="K63" s="42">
        <v>0.48958333333333331</v>
      </c>
      <c r="M63" s="90">
        <v>41</v>
      </c>
      <c r="N63" s="91" t="s">
        <v>73</v>
      </c>
      <c r="O63" s="90">
        <v>22</v>
      </c>
      <c r="P63" s="11" t="str">
        <f t="shared" si="34"/>
        <v>Fav</v>
      </c>
      <c r="Q63" s="11" t="str">
        <f t="shared" si="35"/>
        <v>Push</v>
      </c>
      <c r="R63" s="11" t="str">
        <f t="shared" si="42"/>
        <v>no</v>
      </c>
      <c r="S63" s="11" t="str">
        <f t="shared" si="38"/>
        <v>no</v>
      </c>
      <c r="T63" s="11" t="str">
        <f t="shared" si="39"/>
        <v>no</v>
      </c>
      <c r="U63" s="80" t="str">
        <f t="shared" si="36"/>
        <v/>
      </c>
      <c r="V63" s="81" t="str">
        <f t="shared" si="37"/>
        <v/>
      </c>
      <c r="W63" s="82" t="str">
        <f t="shared" si="37"/>
        <v/>
      </c>
      <c r="X63" s="82" t="str">
        <f t="shared" si="37"/>
        <v/>
      </c>
      <c r="Y63" s="82" t="str">
        <f t="shared" si="37"/>
        <v/>
      </c>
      <c r="Z63" s="82" t="str">
        <f t="shared" si="37"/>
        <v/>
      </c>
      <c r="AA63" s="81" t="str">
        <f t="shared" si="40"/>
        <v/>
      </c>
      <c r="AB63" s="82" t="str">
        <f t="shared" si="40"/>
        <v/>
      </c>
      <c r="AC63" s="82" t="str">
        <f t="shared" si="40"/>
        <v/>
      </c>
      <c r="AD63" s="82" t="str">
        <f t="shared" si="41"/>
        <v/>
      </c>
      <c r="AE63" s="83" t="str">
        <f t="shared" si="41"/>
        <v/>
      </c>
    </row>
    <row r="64" spans="2:31" ht="16.5" customHeight="1" x14ac:dyDescent="0.3">
      <c r="B64" s="144">
        <v>3</v>
      </c>
      <c r="C64" s="152" t="s">
        <v>35</v>
      </c>
      <c r="D64" s="60"/>
      <c r="E64" s="231">
        <v>7.5</v>
      </c>
      <c r="F64" s="231">
        <v>72.5</v>
      </c>
      <c r="G64" s="225">
        <f t="shared" si="33"/>
        <v>14</v>
      </c>
      <c r="H64" s="152" t="s">
        <v>228</v>
      </c>
      <c r="I64" s="61"/>
      <c r="J64" s="62" t="s">
        <v>220</v>
      </c>
      <c r="K64" s="63">
        <v>0.50694444444444442</v>
      </c>
      <c r="M64" s="90">
        <v>39</v>
      </c>
      <c r="N64" s="91" t="s">
        <v>73</v>
      </c>
      <c r="O64" s="90">
        <v>33</v>
      </c>
      <c r="P64" s="11" t="str">
        <f t="shared" si="34"/>
        <v>Dog</v>
      </c>
      <c r="Q64" s="11" t="str">
        <f t="shared" si="35"/>
        <v>Under</v>
      </c>
      <c r="R64" s="11" t="str">
        <f t="shared" si="42"/>
        <v>yes</v>
      </c>
      <c r="S64" s="11" t="str">
        <f t="shared" si="38"/>
        <v/>
      </c>
      <c r="T64" s="11" t="str">
        <f t="shared" si="39"/>
        <v>no</v>
      </c>
      <c r="U64" s="80" t="str">
        <f t="shared" si="36"/>
        <v>Dog</v>
      </c>
      <c r="V64" s="81" t="str">
        <f t="shared" si="37"/>
        <v/>
      </c>
      <c r="W64" s="82" t="str">
        <f t="shared" si="37"/>
        <v/>
      </c>
      <c r="X64" s="82" t="str">
        <f t="shared" si="37"/>
        <v>Dog</v>
      </c>
      <c r="Y64" s="82" t="str">
        <f t="shared" si="37"/>
        <v/>
      </c>
      <c r="Z64" s="82" t="str">
        <f t="shared" si="37"/>
        <v/>
      </c>
      <c r="AA64" s="81" t="str">
        <f t="shared" si="40"/>
        <v/>
      </c>
      <c r="AB64" s="82" t="str">
        <f t="shared" si="40"/>
        <v/>
      </c>
      <c r="AC64" s="82" t="str">
        <f t="shared" si="40"/>
        <v>Fav</v>
      </c>
      <c r="AD64" s="82" t="str">
        <f t="shared" si="41"/>
        <v/>
      </c>
      <c r="AE64" s="83" t="str">
        <f t="shared" si="41"/>
        <v/>
      </c>
    </row>
    <row r="65" spans="2:31" ht="16.5" customHeight="1" x14ac:dyDescent="0.3">
      <c r="B65" s="223">
        <v>2</v>
      </c>
      <c r="C65" s="221" t="s">
        <v>5</v>
      </c>
      <c r="D65" s="46"/>
      <c r="E65" s="232">
        <v>7.5</v>
      </c>
      <c r="F65" s="232">
        <v>72</v>
      </c>
      <c r="G65" s="226">
        <f t="shared" si="33"/>
        <v>15</v>
      </c>
      <c r="H65" s="221" t="s">
        <v>229</v>
      </c>
      <c r="I65" s="53"/>
      <c r="J65" s="39" t="s">
        <v>105</v>
      </c>
      <c r="K65" s="42">
        <v>0.54861111111111105</v>
      </c>
      <c r="M65" s="90">
        <v>32</v>
      </c>
      <c r="N65" s="91" t="s">
        <v>73</v>
      </c>
      <c r="O65" s="90">
        <v>32</v>
      </c>
      <c r="P65" s="11" t="str">
        <f t="shared" si="34"/>
        <v>Dog</v>
      </c>
      <c r="Q65" s="11" t="str">
        <f t="shared" si="35"/>
        <v>Under</v>
      </c>
      <c r="R65" s="11" t="str">
        <f t="shared" si="42"/>
        <v>no</v>
      </c>
      <c r="S65" s="11" t="str">
        <f t="shared" si="38"/>
        <v/>
      </c>
      <c r="T65" s="11" t="str">
        <f t="shared" si="39"/>
        <v>no</v>
      </c>
      <c r="U65" s="80" t="str">
        <f t="shared" si="36"/>
        <v>Dog</v>
      </c>
      <c r="V65" s="81" t="str">
        <f t="shared" si="37"/>
        <v/>
      </c>
      <c r="W65" s="82" t="str">
        <f t="shared" si="37"/>
        <v/>
      </c>
      <c r="X65" s="82" t="str">
        <f t="shared" si="37"/>
        <v/>
      </c>
      <c r="Y65" s="82" t="str">
        <f t="shared" si="37"/>
        <v>Dog</v>
      </c>
      <c r="Z65" s="82" t="str">
        <f t="shared" si="37"/>
        <v/>
      </c>
      <c r="AA65" s="81" t="str">
        <f t="shared" si="40"/>
        <v/>
      </c>
      <c r="AB65" s="82" t="str">
        <f t="shared" si="40"/>
        <v/>
      </c>
      <c r="AC65" s="82" t="str">
        <f t="shared" si="40"/>
        <v/>
      </c>
      <c r="AD65" s="82" t="str">
        <f t="shared" si="41"/>
        <v>Push</v>
      </c>
      <c r="AE65" s="83" t="str">
        <f t="shared" si="41"/>
        <v/>
      </c>
    </row>
    <row r="66" spans="2:31" ht="16.5" customHeight="1" x14ac:dyDescent="0.3">
      <c r="B66" s="144">
        <v>9</v>
      </c>
      <c r="C66" s="152" t="s">
        <v>46</v>
      </c>
      <c r="D66" s="60"/>
      <c r="E66" s="231">
        <v>2</v>
      </c>
      <c r="F66" s="231">
        <v>64.5</v>
      </c>
      <c r="G66" s="225">
        <f t="shared" si="33"/>
        <v>8</v>
      </c>
      <c r="H66" s="152" t="s">
        <v>1</v>
      </c>
      <c r="I66" s="61"/>
      <c r="J66" s="62" t="s">
        <v>227</v>
      </c>
      <c r="K66" s="63">
        <v>0.56944444444444442</v>
      </c>
      <c r="M66" s="90">
        <v>43</v>
      </c>
      <c r="N66" s="91" t="s">
        <v>73</v>
      </c>
      <c r="O66" s="90">
        <v>34</v>
      </c>
      <c r="P66" s="11" t="str">
        <f t="shared" si="34"/>
        <v>Fav</v>
      </c>
      <c r="Q66" s="11" t="str">
        <f t="shared" si="35"/>
        <v>Over</v>
      </c>
      <c r="R66" s="11" t="str">
        <f t="shared" si="42"/>
        <v>no</v>
      </c>
      <c r="S66" s="11" t="str">
        <f t="shared" si="38"/>
        <v>no</v>
      </c>
      <c r="T66" s="11" t="str">
        <f t="shared" si="39"/>
        <v>no</v>
      </c>
      <c r="U66" s="80" t="str">
        <f t="shared" si="36"/>
        <v/>
      </c>
      <c r="V66" s="81" t="str">
        <f t="shared" si="37"/>
        <v/>
      </c>
      <c r="W66" s="82" t="str">
        <f t="shared" si="37"/>
        <v/>
      </c>
      <c r="X66" s="82" t="str">
        <f t="shared" si="37"/>
        <v/>
      </c>
      <c r="Y66" s="82" t="str">
        <f t="shared" si="37"/>
        <v/>
      </c>
      <c r="Z66" s="82" t="str">
        <f t="shared" si="37"/>
        <v/>
      </c>
      <c r="AA66" s="81" t="str">
        <f t="shared" si="40"/>
        <v/>
      </c>
      <c r="AB66" s="82" t="str">
        <f t="shared" si="40"/>
        <v/>
      </c>
      <c r="AC66" s="82" t="str">
        <f t="shared" si="40"/>
        <v/>
      </c>
      <c r="AD66" s="82" t="str">
        <f t="shared" si="41"/>
        <v/>
      </c>
      <c r="AE66" s="83" t="str">
        <f t="shared" si="41"/>
        <v/>
      </c>
    </row>
    <row r="67" spans="2:31" ht="16.5" customHeight="1" x14ac:dyDescent="0.3">
      <c r="B67" s="223">
        <v>8</v>
      </c>
      <c r="C67" s="221" t="s">
        <v>21</v>
      </c>
      <c r="D67" s="46"/>
      <c r="E67" s="232">
        <v>2.5</v>
      </c>
      <c r="F67" s="232">
        <v>65.5</v>
      </c>
      <c r="G67" s="226">
        <f t="shared" si="33"/>
        <v>9</v>
      </c>
      <c r="H67" s="221" t="s">
        <v>230</v>
      </c>
      <c r="I67" s="53"/>
      <c r="J67" s="39" t="s">
        <v>222</v>
      </c>
      <c r="K67" s="42">
        <v>0.66319444444444442</v>
      </c>
      <c r="M67" s="90">
        <v>31</v>
      </c>
      <c r="N67" s="91" t="s">
        <v>73</v>
      </c>
      <c r="O67" s="90">
        <v>26</v>
      </c>
      <c r="P67" s="11" t="str">
        <f t="shared" si="34"/>
        <v>Fav</v>
      </c>
      <c r="Q67" s="11" t="str">
        <f t="shared" si="35"/>
        <v>Under</v>
      </c>
      <c r="R67" s="11" t="str">
        <f t="shared" si="42"/>
        <v>no</v>
      </c>
      <c r="S67" s="11" t="str">
        <f t="shared" si="38"/>
        <v>no</v>
      </c>
      <c r="T67" s="11" t="str">
        <f t="shared" si="39"/>
        <v>no</v>
      </c>
      <c r="U67" s="80" t="str">
        <f t="shared" si="36"/>
        <v/>
      </c>
      <c r="V67" s="81" t="str">
        <f t="shared" si="37"/>
        <v/>
      </c>
      <c r="W67" s="82" t="str">
        <f t="shared" si="37"/>
        <v/>
      </c>
      <c r="X67" s="82" t="str">
        <f t="shared" si="37"/>
        <v/>
      </c>
      <c r="Y67" s="82" t="str">
        <f t="shared" si="37"/>
        <v/>
      </c>
      <c r="Z67" s="82" t="str">
        <f t="shared" si="37"/>
        <v/>
      </c>
      <c r="AA67" s="81" t="str">
        <f t="shared" si="40"/>
        <v/>
      </c>
      <c r="AB67" s="82" t="str">
        <f t="shared" si="40"/>
        <v/>
      </c>
      <c r="AC67" s="82" t="str">
        <f t="shared" si="40"/>
        <v/>
      </c>
      <c r="AD67" s="82" t="str">
        <f t="shared" si="41"/>
        <v/>
      </c>
      <c r="AE67" s="83" t="str">
        <f t="shared" si="41"/>
        <v/>
      </c>
    </row>
    <row r="68" spans="2:31" ht="16.5" customHeight="1" x14ac:dyDescent="0.3">
      <c r="B68" s="144">
        <v>1</v>
      </c>
      <c r="C68" s="152" t="s">
        <v>29</v>
      </c>
      <c r="D68" s="60"/>
      <c r="E68" s="231">
        <v>9.5</v>
      </c>
      <c r="F68" s="231">
        <v>58</v>
      </c>
      <c r="G68" s="225">
        <f t="shared" si="33"/>
        <v>16</v>
      </c>
      <c r="H68" s="152" t="s">
        <v>239</v>
      </c>
      <c r="I68" s="61"/>
      <c r="J68" s="62" t="s">
        <v>105</v>
      </c>
      <c r="K68" s="63">
        <v>0.67361111111111116</v>
      </c>
      <c r="M68" s="90">
        <v>32</v>
      </c>
      <c r="N68" s="91" t="s">
        <v>73</v>
      </c>
      <c r="O68" s="90">
        <v>13</v>
      </c>
      <c r="P68" s="11" t="str">
        <f t="shared" si="34"/>
        <v>Fav</v>
      </c>
      <c r="Q68" s="11" t="str">
        <f t="shared" si="35"/>
        <v>Under</v>
      </c>
      <c r="R68" s="11" t="str">
        <f t="shared" si="42"/>
        <v>no</v>
      </c>
      <c r="S68" s="11" t="str">
        <f t="shared" si="38"/>
        <v/>
      </c>
      <c r="T68" s="11" t="str">
        <f t="shared" si="39"/>
        <v>no</v>
      </c>
      <c r="U68" s="80" t="str">
        <f t="shared" si="36"/>
        <v>Fav</v>
      </c>
      <c r="V68" s="81" t="str">
        <f t="shared" si="37"/>
        <v/>
      </c>
      <c r="W68" s="82" t="str">
        <f t="shared" si="37"/>
        <v/>
      </c>
      <c r="X68" s="82" t="str">
        <f t="shared" si="37"/>
        <v/>
      </c>
      <c r="Y68" s="82" t="str">
        <f t="shared" si="37"/>
        <v/>
      </c>
      <c r="Z68" s="82" t="str">
        <f t="shared" si="37"/>
        <v>Fav</v>
      </c>
      <c r="AA68" s="81" t="str">
        <f t="shared" si="40"/>
        <v/>
      </c>
      <c r="AB68" s="82" t="str">
        <f t="shared" si="40"/>
        <v/>
      </c>
      <c r="AC68" s="82" t="str">
        <f t="shared" si="40"/>
        <v/>
      </c>
      <c r="AD68" s="82" t="str">
        <f t="shared" si="41"/>
        <v/>
      </c>
      <c r="AE68" s="83" t="str">
        <f t="shared" si="41"/>
        <v>Fav</v>
      </c>
    </row>
    <row r="69" spans="2:31" ht="16.5" customHeight="1" x14ac:dyDescent="0.3">
      <c r="B69" s="223">
        <v>6</v>
      </c>
      <c r="C69" s="221" t="s">
        <v>22</v>
      </c>
      <c r="D69" s="46"/>
      <c r="E69" s="232">
        <v>2.5</v>
      </c>
      <c r="F69" s="232">
        <v>66.5</v>
      </c>
      <c r="G69" s="226">
        <f t="shared" si="33"/>
        <v>11</v>
      </c>
      <c r="H69" s="221" t="s">
        <v>149</v>
      </c>
      <c r="I69" s="53"/>
      <c r="J69" s="39" t="s">
        <v>220</v>
      </c>
      <c r="K69" s="42">
        <v>0.68055555555555547</v>
      </c>
      <c r="M69" s="90">
        <v>39</v>
      </c>
      <c r="N69" s="91" t="s">
        <v>73</v>
      </c>
      <c r="O69" s="90">
        <v>36</v>
      </c>
      <c r="P69" s="11" t="str">
        <f t="shared" si="34"/>
        <v>Fav</v>
      </c>
      <c r="Q69" s="11" t="str">
        <f t="shared" si="35"/>
        <v>Over</v>
      </c>
      <c r="R69" s="11" t="str">
        <f t="shared" si="42"/>
        <v>no</v>
      </c>
      <c r="S69" s="11" t="str">
        <f t="shared" si="38"/>
        <v>no</v>
      </c>
      <c r="T69" s="11" t="str">
        <f t="shared" si="39"/>
        <v>yes</v>
      </c>
      <c r="U69" s="80" t="str">
        <f t="shared" si="36"/>
        <v/>
      </c>
      <c r="V69" s="81" t="str">
        <f t="shared" si="37"/>
        <v/>
      </c>
      <c r="W69" s="82" t="str">
        <f t="shared" si="37"/>
        <v/>
      </c>
      <c r="X69" s="82" t="str">
        <f t="shared" si="37"/>
        <v/>
      </c>
      <c r="Y69" s="82" t="str">
        <f t="shared" si="37"/>
        <v/>
      </c>
      <c r="Z69" s="82" t="str">
        <f t="shared" si="37"/>
        <v/>
      </c>
      <c r="AA69" s="81" t="str">
        <f t="shared" si="40"/>
        <v/>
      </c>
      <c r="AB69" s="82" t="str">
        <f t="shared" si="40"/>
        <v/>
      </c>
      <c r="AC69" s="82" t="str">
        <f t="shared" si="40"/>
        <v/>
      </c>
      <c r="AD69" s="82" t="str">
        <f t="shared" si="41"/>
        <v/>
      </c>
      <c r="AE69" s="83" t="str">
        <f t="shared" si="41"/>
        <v/>
      </c>
    </row>
    <row r="70" spans="2:31" ht="16.5" customHeight="1" x14ac:dyDescent="0.3">
      <c r="B70" s="144">
        <v>5</v>
      </c>
      <c r="C70" s="152" t="s">
        <v>30</v>
      </c>
      <c r="D70" s="60"/>
      <c r="E70" s="231">
        <v>3</v>
      </c>
      <c r="F70" s="231">
        <v>62</v>
      </c>
      <c r="G70" s="225">
        <f t="shared" si="33"/>
        <v>12</v>
      </c>
      <c r="H70" s="152" t="s">
        <v>176</v>
      </c>
      <c r="I70" s="61"/>
      <c r="J70" s="62" t="s">
        <v>227</v>
      </c>
      <c r="K70" s="63">
        <v>0.68541666666666667</v>
      </c>
      <c r="M70" s="90">
        <v>30</v>
      </c>
      <c r="N70" s="91" t="s">
        <v>73</v>
      </c>
      <c r="O70" s="90">
        <v>36</v>
      </c>
      <c r="P70" s="11" t="str">
        <f t="shared" si="34"/>
        <v>Dog</v>
      </c>
      <c r="Q70" s="11" t="str">
        <f t="shared" si="35"/>
        <v>Over</v>
      </c>
      <c r="R70" s="11" t="str">
        <f t="shared" si="42"/>
        <v>no</v>
      </c>
      <c r="S70" s="11" t="str">
        <f t="shared" si="38"/>
        <v>no</v>
      </c>
      <c r="T70" s="11" t="str">
        <f t="shared" si="39"/>
        <v>no</v>
      </c>
      <c r="U70" s="80" t="str">
        <f t="shared" si="36"/>
        <v>Dog</v>
      </c>
      <c r="V70" s="81" t="str">
        <f t="shared" si="37"/>
        <v>Dog</v>
      </c>
      <c r="W70" s="82" t="str">
        <f t="shared" si="37"/>
        <v/>
      </c>
      <c r="X70" s="82" t="str">
        <f t="shared" si="37"/>
        <v/>
      </c>
      <c r="Y70" s="82" t="str">
        <f t="shared" si="37"/>
        <v/>
      </c>
      <c r="Z70" s="82" t="str">
        <f t="shared" si="37"/>
        <v/>
      </c>
      <c r="AA70" s="81" t="str">
        <f t="shared" si="40"/>
        <v>Dog</v>
      </c>
      <c r="AB70" s="82" t="str">
        <f t="shared" si="40"/>
        <v/>
      </c>
      <c r="AC70" s="82" t="str">
        <f t="shared" si="40"/>
        <v/>
      </c>
      <c r="AD70" s="82" t="str">
        <f t="shared" si="41"/>
        <v/>
      </c>
      <c r="AE70" s="83" t="str">
        <f t="shared" si="41"/>
        <v/>
      </c>
    </row>
    <row r="71" spans="2:31" ht="16.5" customHeight="1" x14ac:dyDescent="0.3">
      <c r="B71" s="223">
        <v>1</v>
      </c>
      <c r="C71" s="221" t="s">
        <v>99</v>
      </c>
      <c r="D71" s="46"/>
      <c r="E71" s="232">
        <v>12</v>
      </c>
      <c r="F71" s="232">
        <v>56</v>
      </c>
      <c r="G71" s="226">
        <f t="shared" si="33"/>
        <v>16</v>
      </c>
      <c r="H71" s="221" t="s">
        <v>231</v>
      </c>
      <c r="I71" s="53"/>
      <c r="J71" s="39" t="s">
        <v>222</v>
      </c>
      <c r="K71" s="42">
        <v>0.76736111111111116</v>
      </c>
      <c r="M71" s="90">
        <v>30</v>
      </c>
      <c r="N71" s="91" t="s">
        <v>73</v>
      </c>
      <c r="O71" s="90">
        <v>35</v>
      </c>
      <c r="P71" s="11" t="str">
        <f t="shared" si="34"/>
        <v>Dog</v>
      </c>
      <c r="Q71" s="11" t="str">
        <f t="shared" si="35"/>
        <v>Over</v>
      </c>
      <c r="R71" s="11" t="str">
        <f t="shared" si="42"/>
        <v>no</v>
      </c>
      <c r="S71" s="11" t="str">
        <f t="shared" si="38"/>
        <v/>
      </c>
      <c r="T71" s="11" t="str">
        <f t="shared" si="39"/>
        <v>no</v>
      </c>
      <c r="U71" s="80" t="str">
        <f t="shared" si="36"/>
        <v>Dog</v>
      </c>
      <c r="V71" s="81" t="str">
        <f t="shared" si="37"/>
        <v/>
      </c>
      <c r="W71" s="82" t="str">
        <f t="shared" si="37"/>
        <v/>
      </c>
      <c r="X71" s="82" t="str">
        <f t="shared" si="37"/>
        <v/>
      </c>
      <c r="Y71" s="82" t="str">
        <f t="shared" si="37"/>
        <v/>
      </c>
      <c r="Z71" s="82" t="str">
        <f t="shared" si="37"/>
        <v>Dog</v>
      </c>
      <c r="AA71" s="81" t="str">
        <f t="shared" si="40"/>
        <v/>
      </c>
      <c r="AB71" s="82" t="str">
        <f t="shared" si="40"/>
        <v/>
      </c>
      <c r="AC71" s="82" t="str">
        <f t="shared" si="40"/>
        <v/>
      </c>
      <c r="AD71" s="82" t="str">
        <f t="shared" si="41"/>
        <v/>
      </c>
      <c r="AE71" s="83" t="str">
        <f t="shared" si="41"/>
        <v>Dog</v>
      </c>
    </row>
    <row r="72" spans="2:31" ht="16.5" customHeight="1" x14ac:dyDescent="0.3">
      <c r="B72" s="144">
        <v>8</v>
      </c>
      <c r="C72" s="152" t="s">
        <v>86</v>
      </c>
      <c r="D72" s="60"/>
      <c r="E72" s="231">
        <v>3.5</v>
      </c>
      <c r="F72" s="231">
        <v>61</v>
      </c>
      <c r="G72" s="225">
        <f t="shared" si="33"/>
        <v>9</v>
      </c>
      <c r="H72" s="152" t="s">
        <v>14</v>
      </c>
      <c r="I72" s="61"/>
      <c r="J72" s="62" t="s">
        <v>105</v>
      </c>
      <c r="K72" s="63">
        <v>0.77777777777777779</v>
      </c>
      <c r="M72" s="90">
        <v>29</v>
      </c>
      <c r="N72" s="91" t="s">
        <v>73</v>
      </c>
      <c r="O72" s="90">
        <v>23</v>
      </c>
      <c r="P72" s="11" t="str">
        <f t="shared" si="34"/>
        <v>Fav</v>
      </c>
      <c r="Q72" s="11" t="str">
        <f t="shared" si="35"/>
        <v>Under</v>
      </c>
      <c r="R72" s="11" t="str">
        <f t="shared" si="42"/>
        <v>no</v>
      </c>
      <c r="S72" s="11" t="str">
        <f t="shared" si="38"/>
        <v>no</v>
      </c>
      <c r="T72" s="11" t="str">
        <f t="shared" si="39"/>
        <v>no</v>
      </c>
      <c r="U72" s="80" t="str">
        <f t="shared" si="36"/>
        <v/>
      </c>
      <c r="V72" s="81" t="str">
        <f t="shared" si="37"/>
        <v/>
      </c>
      <c r="W72" s="82" t="str">
        <f t="shared" si="37"/>
        <v/>
      </c>
      <c r="X72" s="82" t="str">
        <f t="shared" si="37"/>
        <v/>
      </c>
      <c r="Y72" s="82" t="str">
        <f t="shared" si="37"/>
        <v/>
      </c>
      <c r="Z72" s="82" t="str">
        <f t="shared" si="37"/>
        <v/>
      </c>
      <c r="AA72" s="81" t="str">
        <f t="shared" si="40"/>
        <v/>
      </c>
      <c r="AB72" s="82" t="str">
        <f t="shared" si="40"/>
        <v/>
      </c>
      <c r="AC72" s="82" t="str">
        <f t="shared" si="40"/>
        <v/>
      </c>
      <c r="AD72" s="82" t="str">
        <f t="shared" si="41"/>
        <v/>
      </c>
      <c r="AE72" s="83" t="str">
        <f t="shared" si="41"/>
        <v/>
      </c>
    </row>
    <row r="73" spans="2:31" ht="16.5" customHeight="1" x14ac:dyDescent="0.3">
      <c r="B73" s="223">
        <v>3</v>
      </c>
      <c r="C73" s="221" t="s">
        <v>76</v>
      </c>
      <c r="D73" s="46"/>
      <c r="E73" s="232">
        <v>4.5</v>
      </c>
      <c r="F73" s="232">
        <v>67.5</v>
      </c>
      <c r="G73" s="226">
        <f t="shared" si="33"/>
        <v>14</v>
      </c>
      <c r="H73" s="221" t="s">
        <v>232</v>
      </c>
      <c r="I73" s="53"/>
      <c r="J73" s="39" t="s">
        <v>220</v>
      </c>
      <c r="K73" s="42">
        <v>0.78472222222222221</v>
      </c>
      <c r="M73" s="90">
        <v>45</v>
      </c>
      <c r="N73" s="91" t="s">
        <v>73</v>
      </c>
      <c r="O73" s="90">
        <v>39</v>
      </c>
      <c r="P73" s="11" t="str">
        <f t="shared" si="34"/>
        <v>Fav</v>
      </c>
      <c r="Q73" s="11" t="str">
        <f t="shared" si="35"/>
        <v>Over</v>
      </c>
      <c r="R73" s="11" t="str">
        <f t="shared" si="42"/>
        <v>no</v>
      </c>
      <c r="S73" s="11" t="str">
        <f t="shared" si="38"/>
        <v/>
      </c>
      <c r="T73" s="11" t="str">
        <f t="shared" si="39"/>
        <v>no</v>
      </c>
      <c r="U73" s="80" t="str">
        <f t="shared" si="36"/>
        <v>Fav</v>
      </c>
      <c r="V73" s="81" t="str">
        <f t="shared" si="37"/>
        <v/>
      </c>
      <c r="W73" s="82" t="str">
        <f t="shared" si="37"/>
        <v/>
      </c>
      <c r="X73" s="82" t="str">
        <f t="shared" si="37"/>
        <v>Fav</v>
      </c>
      <c r="Y73" s="82" t="str">
        <f t="shared" si="37"/>
        <v/>
      </c>
      <c r="Z73" s="82" t="str">
        <f t="shared" si="37"/>
        <v/>
      </c>
      <c r="AA73" s="81" t="str">
        <f t="shared" si="40"/>
        <v/>
      </c>
      <c r="AB73" s="82" t="str">
        <f t="shared" si="40"/>
        <v/>
      </c>
      <c r="AC73" s="82" t="str">
        <f t="shared" si="40"/>
        <v>Fav</v>
      </c>
      <c r="AD73" s="82" t="str">
        <f t="shared" si="41"/>
        <v/>
      </c>
      <c r="AE73" s="83" t="str">
        <f t="shared" si="41"/>
        <v/>
      </c>
    </row>
    <row r="74" spans="2:31" ht="16.5" customHeight="1" x14ac:dyDescent="0.3">
      <c r="B74" s="146">
        <v>4</v>
      </c>
      <c r="C74" s="154" t="s">
        <v>68</v>
      </c>
      <c r="D74" s="64"/>
      <c r="E74" s="233">
        <v>4.5</v>
      </c>
      <c r="F74" s="233">
        <v>68</v>
      </c>
      <c r="G74" s="227">
        <f t="shared" si="33"/>
        <v>13</v>
      </c>
      <c r="H74" s="154" t="s">
        <v>131</v>
      </c>
      <c r="I74" s="65"/>
      <c r="J74" s="66" t="s">
        <v>227</v>
      </c>
      <c r="K74" s="67">
        <v>0.7895833333333333</v>
      </c>
      <c r="M74" s="90">
        <v>35</v>
      </c>
      <c r="N74" s="91" t="s">
        <v>73</v>
      </c>
      <c r="O74" s="90">
        <v>30</v>
      </c>
      <c r="P74" s="11" t="str">
        <f t="shared" si="34"/>
        <v>Fav</v>
      </c>
      <c r="Q74" s="11" t="str">
        <f t="shared" si="35"/>
        <v>Under</v>
      </c>
      <c r="R74" s="11" t="str">
        <f t="shared" si="42"/>
        <v>no</v>
      </c>
      <c r="S74" s="11" t="str">
        <f t="shared" si="38"/>
        <v/>
      </c>
      <c r="T74" s="11" t="str">
        <f t="shared" si="39"/>
        <v>yes</v>
      </c>
      <c r="U74" s="84" t="str">
        <f t="shared" si="36"/>
        <v>Fav</v>
      </c>
      <c r="V74" s="85" t="str">
        <f t="shared" si="37"/>
        <v/>
      </c>
      <c r="W74" s="86" t="str">
        <f t="shared" si="37"/>
        <v>Fav</v>
      </c>
      <c r="X74" s="86" t="str">
        <f t="shared" si="37"/>
        <v/>
      </c>
      <c r="Y74" s="86" t="str">
        <f t="shared" si="37"/>
        <v/>
      </c>
      <c r="Z74" s="86" t="str">
        <f t="shared" si="37"/>
        <v/>
      </c>
      <c r="AA74" s="85" t="str">
        <f t="shared" si="40"/>
        <v/>
      </c>
      <c r="AB74" s="86" t="str">
        <f t="shared" si="40"/>
        <v>Fav</v>
      </c>
      <c r="AC74" s="86" t="str">
        <f t="shared" si="40"/>
        <v/>
      </c>
      <c r="AD74" s="86" t="str">
        <f t="shared" si="41"/>
        <v/>
      </c>
      <c r="AE74" s="87" t="str">
        <f t="shared" si="41"/>
        <v/>
      </c>
    </row>
    <row r="75" spans="2:31" x14ac:dyDescent="0.25">
      <c r="P75" s="201" t="str">
        <f>COUNTIF(P59:P74,"Fav")&amp;"-"&amp;COUNTIF(P59:P74,"Dog")&amp;"-"&amp;COUNTIF(P59:P74,"Push")</f>
        <v>10-6-0</v>
      </c>
      <c r="Q75" s="201" t="str">
        <f>COUNTIF(Q59:Q74,"Over")&amp;"-"&amp;COUNTIF(Q59:Q74,"Under")&amp;"-"&amp;COUNTIF(Q59:Q74,"Push")</f>
        <v>6-9-1</v>
      </c>
      <c r="R75" s="201" t="str">
        <f>COUNTIF(R59:R74,"yes")&amp;"-"&amp;COUNTIF(R59:R74,"no")</f>
        <v>2-14</v>
      </c>
      <c r="S75" s="201" t="str">
        <f>COUNTIF(S59:S74,"yes")&amp;"-"&amp;COUNTIF(S59:S74,"no")</f>
        <v>0-8</v>
      </c>
      <c r="T75" s="201" t="str">
        <f>COUNTIF(T59:T74,"yes")&amp;"-"&amp;COUNTIF(T59:T74,"no")</f>
        <v>3-13</v>
      </c>
      <c r="U75" s="201" t="str">
        <f t="shared" ref="U75:AE75" si="43">COUNTIF(U59:U74,"Fav")&amp;"-"&amp;COUNTIF(U59:U74,"Dog")&amp;"-"&amp;COUNTIF(U59:U74,"Push")</f>
        <v>4-5-0</v>
      </c>
      <c r="V75" s="201" t="str">
        <f t="shared" si="43"/>
        <v>0-1-0</v>
      </c>
      <c r="W75" s="201" t="str">
        <f t="shared" si="43"/>
        <v>1-0-0</v>
      </c>
      <c r="X75" s="201" t="str">
        <f t="shared" si="43"/>
        <v>1-2-0</v>
      </c>
      <c r="Y75" s="201" t="str">
        <f t="shared" si="43"/>
        <v>0-1-0</v>
      </c>
      <c r="Z75" s="201" t="str">
        <f t="shared" si="43"/>
        <v>2-1-0</v>
      </c>
      <c r="AA75" s="201" t="str">
        <f t="shared" si="43"/>
        <v>0-1-0</v>
      </c>
      <c r="AB75" s="201" t="str">
        <f t="shared" si="43"/>
        <v>1-0-0</v>
      </c>
      <c r="AC75" s="201" t="str">
        <f t="shared" si="43"/>
        <v>3-0-0</v>
      </c>
      <c r="AD75" s="201" t="str">
        <f t="shared" si="43"/>
        <v>0-0-1</v>
      </c>
      <c r="AE75" s="201" t="str">
        <f t="shared" si="43"/>
        <v>2-1-0</v>
      </c>
    </row>
    <row r="76" spans="2:31" x14ac:dyDescent="0.25">
      <c r="B76" s="194"/>
      <c r="C76" s="195"/>
      <c r="D76" s="196"/>
      <c r="E76" s="197"/>
      <c r="F76" s="197"/>
      <c r="G76" s="194"/>
      <c r="H76" s="195"/>
      <c r="I76" s="198"/>
      <c r="J76" s="199"/>
      <c r="K76" s="199"/>
      <c r="L76" s="200"/>
      <c r="O76" s="15" t="s">
        <v>114</v>
      </c>
      <c r="P76" s="202" t="str">
        <f>COUNTIF(P42:P74,"Fav")&amp;"-"&amp;COUNTIF(P42:P74,"Dog")&amp;"-"&amp;COUNTIF(P42:P74,"Push")</f>
        <v>18-14-0</v>
      </c>
      <c r="Q76" s="202" t="str">
        <f>COUNTIF(Q42:Q75,"Over")&amp;"-"&amp;COUNTIF(Q42:Q75,"Under")&amp;"-"&amp;COUNTIF(Q42:Q74,"Push")</f>
        <v>14-17-1</v>
      </c>
      <c r="R76" s="202" t="str">
        <f>COUNTIF(R42:R75,"yes")&amp;"-"&amp;COUNTIF(R42:R75,"no")</f>
        <v>5-27</v>
      </c>
      <c r="S76" s="201" t="str">
        <f>COUNTIF(S42:S75,"yes")&amp;"-"&amp;COUNTIF(S42:S75,"no")</f>
        <v>0-16</v>
      </c>
      <c r="T76" s="201" t="str">
        <f>COUNTIF(T42:T75,"yes")&amp;"-"&amp;COUNTIF(T42:T75,"no")</f>
        <v>3-29</v>
      </c>
      <c r="U76" s="202" t="str">
        <f t="shared" ref="U76:AE76" si="44">COUNTIF(U42:U75,"Fav")&amp;"-"&amp;COUNTIF(U42:U75,"Dog")&amp;"-"&amp;COUNTIF(U42:U75,"Push")</f>
        <v>9-11-0</v>
      </c>
      <c r="V76" s="202" t="str">
        <f t="shared" si="44"/>
        <v>0-4-0</v>
      </c>
      <c r="W76" s="202" t="str">
        <f t="shared" si="44"/>
        <v>3-1-0</v>
      </c>
      <c r="X76" s="202" t="str">
        <f t="shared" si="44"/>
        <v>2-2-0</v>
      </c>
      <c r="Y76" s="202" t="str">
        <f t="shared" si="44"/>
        <v>2-2-0</v>
      </c>
      <c r="Z76" s="202" t="str">
        <f t="shared" si="44"/>
        <v>2-2-0</v>
      </c>
      <c r="AA76" s="202" t="str">
        <f t="shared" si="44"/>
        <v>0-4-0</v>
      </c>
      <c r="AB76" s="202" t="str">
        <f t="shared" si="44"/>
        <v>4-0-0</v>
      </c>
      <c r="AC76" s="202" t="str">
        <f t="shared" si="44"/>
        <v>4-0-0</v>
      </c>
      <c r="AD76" s="202" t="str">
        <f t="shared" si="44"/>
        <v>3-0-1</v>
      </c>
      <c r="AE76" s="202" t="str">
        <f t="shared" si="44"/>
        <v>3-1-0</v>
      </c>
    </row>
  </sheetData>
  <mergeCells count="18">
    <mergeCell ref="AA40:AE40"/>
    <mergeCell ref="M41:O41"/>
    <mergeCell ref="B58:K58"/>
    <mergeCell ref="B40:K40"/>
    <mergeCell ref="M40:Q40"/>
    <mergeCell ref="R40:R41"/>
    <mergeCell ref="S40:S41"/>
    <mergeCell ref="T40:T41"/>
    <mergeCell ref="U40:Z40"/>
    <mergeCell ref="B2:K2"/>
    <mergeCell ref="B20:K20"/>
    <mergeCell ref="U2:Z2"/>
    <mergeCell ref="AA2:AE2"/>
    <mergeCell ref="M3:O3"/>
    <mergeCell ref="M2:Q2"/>
    <mergeCell ref="R2:R3"/>
    <mergeCell ref="S2:S3"/>
    <mergeCell ref="T2:T3"/>
  </mergeCells>
  <printOptions horizontalCentered="1"/>
  <pageMargins left="0.2" right="0.2" top="0.2" bottom="0.2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zoomScaleNormal="100"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5.5703125" style="1" bestFit="1" customWidth="1"/>
    <col min="3" max="3" width="19.28515625" style="32" customWidth="1"/>
    <col min="4" max="4" width="8.28515625" style="43" bestFit="1" customWidth="1"/>
    <col min="5" max="5" width="7.85546875" style="31" bestFit="1" customWidth="1"/>
    <col min="6" max="6" width="9.28515625" style="31" bestFit="1" customWidth="1"/>
    <col min="7" max="7" width="5.5703125" style="2" bestFit="1" customWidth="1"/>
    <col min="8" max="8" width="23.28515625" style="32" customWidth="1"/>
    <col min="9" max="9" width="6.85546875" style="43" customWidth="1"/>
    <col min="10" max="10" width="13.85546875" style="37" customWidth="1"/>
    <col min="11" max="11" width="9" style="40" customWidth="1"/>
    <col min="12" max="12" width="6" customWidth="1"/>
    <col min="13" max="13" width="3.28515625" style="88" bestFit="1" customWidth="1"/>
    <col min="14" max="14" width="1.42578125" style="5" bestFit="1" customWidth="1"/>
    <col min="15" max="15" width="3.28515625" style="88" customWidth="1"/>
    <col min="16" max="17" width="7.140625" style="11" bestFit="1" customWidth="1"/>
    <col min="18" max="18" width="10.28515625" style="11" customWidth="1"/>
    <col min="19" max="19" width="9.7109375" style="6" customWidth="1"/>
    <col min="20" max="20" width="9.42578125" style="6" customWidth="1"/>
    <col min="21" max="21" width="6.140625" style="11" bestFit="1" customWidth="1"/>
    <col min="22" max="23" width="5.140625" style="68" bestFit="1" customWidth="1"/>
    <col min="24" max="26" width="5.140625" style="11" bestFit="1" customWidth="1"/>
    <col min="27" max="31" width="5.140625" style="14" bestFit="1" customWidth="1"/>
    <col min="32" max="51" width="4.7109375" customWidth="1"/>
  </cols>
  <sheetData>
    <row r="1" spans="2:51" ht="7.5" customHeight="1" x14ac:dyDescent="0.25">
      <c r="S1" s="11"/>
      <c r="T1" s="11"/>
    </row>
    <row r="2" spans="2:5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</row>
    <row r="3" spans="2:5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2:51" ht="16.5" customHeight="1" x14ac:dyDescent="0.3">
      <c r="B4" s="222">
        <v>3</v>
      </c>
      <c r="C4" s="220" t="s">
        <v>36</v>
      </c>
      <c r="D4" s="45">
        <v>-550</v>
      </c>
      <c r="E4" s="230">
        <v>10</v>
      </c>
      <c r="F4" s="230">
        <v>129</v>
      </c>
      <c r="G4" s="224">
        <f t="shared" ref="G4:G19" si="0">17-B4</f>
        <v>14</v>
      </c>
      <c r="H4" s="220" t="s">
        <v>37</v>
      </c>
      <c r="I4" s="52">
        <v>450</v>
      </c>
      <c r="J4" s="214" t="s">
        <v>40</v>
      </c>
      <c r="K4" s="215">
        <v>0.38541666666666669</v>
      </c>
      <c r="M4" s="90">
        <v>65</v>
      </c>
      <c r="N4" s="75" t="s">
        <v>73</v>
      </c>
      <c r="O4" s="90">
        <v>54</v>
      </c>
      <c r="P4" s="11" t="str">
        <f t="shared" ref="P4:P19" si="1">IF((M4-E4)&gt;O4,"Fav",IF(M4&lt;(O4+E4),"Dog","Push"))</f>
        <v>Fav</v>
      </c>
      <c r="Q4" s="11" t="str">
        <f t="shared" ref="Q4:Q19" si="2">IF((M4+O4)&gt;F4,"Over",IF((M4+O4)&lt;F4,"Under","Push"))</f>
        <v>Under</v>
      </c>
      <c r="R4" s="11" t="str">
        <f>IF(AND(M4&gt;O4,M4-O4&lt;=E4),"yes","no")</f>
        <v>no</v>
      </c>
      <c r="S4" s="11" t="str">
        <f>IF(E4&lt;5,R4,"")</f>
        <v/>
      </c>
      <c r="T4" s="11" t="str">
        <f>IF(AND((M4-O4)&gt;=(E4-1),(M4-O4)&lt;=(E4+1)),"yes", "no")</f>
        <v>yes</v>
      </c>
      <c r="U4" s="76" t="str">
        <f>IF(B4&lt;6,P4,"")</f>
        <v>Fav</v>
      </c>
      <c r="V4" s="77" t="str">
        <f t="shared" ref="V4:Z13" si="3">IF($B4=V$3,$P4,"")</f>
        <v/>
      </c>
      <c r="W4" s="78" t="str">
        <f t="shared" si="3"/>
        <v/>
      </c>
      <c r="X4" s="78" t="str">
        <f t="shared" si="3"/>
        <v>Fav</v>
      </c>
      <c r="Y4" s="78" t="str">
        <f t="shared" si="3"/>
        <v/>
      </c>
      <c r="Z4" s="79" t="str">
        <f t="shared" si="3"/>
        <v/>
      </c>
      <c r="AA4" s="77" t="str">
        <f>IF($B4=AA$3,IF($M4&gt;$O4,"Fav","Dog"),"")</f>
        <v/>
      </c>
      <c r="AB4" s="78" t="str">
        <f>IF($B4=AB$3,IF($M4&gt;$O4,"Fav","Dog"),"")</f>
        <v/>
      </c>
      <c r="AC4" s="78" t="str">
        <f>IF($B4=AC$3,IF($M4&gt;$O4,"Fav","Dog"),"")</f>
        <v>Fav</v>
      </c>
      <c r="AD4" s="78" t="str">
        <f>IF($B4=AD$3,IF($M4&gt;$O4,"Fav","Dog"),"")</f>
        <v/>
      </c>
      <c r="AE4" s="79" t="str">
        <f>IF($B4=AE$3,IF($M4&gt;$O4,"Fav","Dog"),"")</f>
        <v/>
      </c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</row>
    <row r="5" spans="2:51" ht="16.5" customHeight="1" x14ac:dyDescent="0.3">
      <c r="B5" s="144">
        <v>6</v>
      </c>
      <c r="C5" s="152" t="s">
        <v>38</v>
      </c>
      <c r="D5" s="60">
        <v>-165</v>
      </c>
      <c r="E5" s="231">
        <v>3</v>
      </c>
      <c r="F5" s="231">
        <v>122.5</v>
      </c>
      <c r="G5" s="225">
        <f t="shared" si="0"/>
        <v>11</v>
      </c>
      <c r="H5" s="152" t="s">
        <v>39</v>
      </c>
      <c r="I5" s="61">
        <v>145</v>
      </c>
      <c r="J5" s="125" t="s">
        <v>44</v>
      </c>
      <c r="K5" s="127">
        <v>0.40277777777777773</v>
      </c>
      <c r="M5" s="90">
        <v>68</v>
      </c>
      <c r="N5" s="75" t="s">
        <v>73</v>
      </c>
      <c r="O5" s="90">
        <v>56</v>
      </c>
      <c r="P5" s="11" t="str">
        <f t="shared" si="1"/>
        <v>Fav</v>
      </c>
      <c r="Q5" s="11" t="str">
        <f t="shared" si="2"/>
        <v>Over</v>
      </c>
      <c r="R5" s="11" t="str">
        <f>IF(AND(M5&gt;O5,M5-O5&lt;=E5),"yes","no")</f>
        <v>no</v>
      </c>
      <c r="S5" s="11" t="str">
        <f t="shared" ref="S5:S36" si="4">IF(E5&lt;5,R5,"")</f>
        <v>no</v>
      </c>
      <c r="T5" s="11" t="str">
        <f t="shared" ref="T5:T19" si="5">IF(AND((M5-O5)&gt;=(E5-1),(M5-O5)&lt;=(E5+1)),"yes", "no")</f>
        <v>no</v>
      </c>
      <c r="U5" s="80" t="str">
        <f t="shared" ref="U5:U36" si="6">IF(B5&lt;6,P5,"")</f>
        <v/>
      </c>
      <c r="V5" s="81" t="str">
        <f t="shared" si="3"/>
        <v/>
      </c>
      <c r="W5" s="82" t="str">
        <f t="shared" si="3"/>
        <v/>
      </c>
      <c r="X5" s="82" t="str">
        <f t="shared" si="3"/>
        <v/>
      </c>
      <c r="Y5" s="82" t="str">
        <f t="shared" si="3"/>
        <v/>
      </c>
      <c r="Z5" s="83" t="str">
        <f t="shared" si="3"/>
        <v/>
      </c>
      <c r="AA5" s="81" t="str">
        <f t="shared" ref="AA5:AA19" si="7">IF($B5=AA$3,IF($M5&gt;$O5,"Fav","Dog"),"")</f>
        <v/>
      </c>
      <c r="AB5" s="82" t="str">
        <f t="shared" ref="AB5:AE19" si="8">IF($B5=AB$3,IF($M5&gt;$O5,"Fav","Dog"),"")</f>
        <v/>
      </c>
      <c r="AC5" s="82" t="str">
        <f t="shared" si="8"/>
        <v/>
      </c>
      <c r="AD5" s="82" t="str">
        <f t="shared" si="8"/>
        <v/>
      </c>
      <c r="AE5" s="83" t="str">
        <f t="shared" si="8"/>
        <v/>
      </c>
    </row>
    <row r="6" spans="2:51" ht="16.5" customHeight="1" x14ac:dyDescent="0.3">
      <c r="B6" s="223">
        <v>8</v>
      </c>
      <c r="C6" s="221" t="s">
        <v>4</v>
      </c>
      <c r="D6" s="46">
        <v>-200</v>
      </c>
      <c r="E6" s="232">
        <v>4.5</v>
      </c>
      <c r="F6" s="232">
        <v>124.5</v>
      </c>
      <c r="G6" s="226">
        <f t="shared" si="0"/>
        <v>9</v>
      </c>
      <c r="H6" s="221" t="s">
        <v>29</v>
      </c>
      <c r="I6" s="53">
        <v>170</v>
      </c>
      <c r="J6" s="216" t="s">
        <v>41</v>
      </c>
      <c r="K6" s="217">
        <v>0.44444444444444442</v>
      </c>
      <c r="M6" s="90">
        <v>55</v>
      </c>
      <c r="N6" s="75" t="s">
        <v>73</v>
      </c>
      <c r="O6" s="90">
        <v>73</v>
      </c>
      <c r="P6" s="11" t="str">
        <f t="shared" si="1"/>
        <v>Dog</v>
      </c>
      <c r="Q6" s="11" t="str">
        <f t="shared" si="2"/>
        <v>Over</v>
      </c>
      <c r="R6" s="11" t="str">
        <f t="shared" ref="R6:R36" si="9">IF(AND(M6&gt;O6,M6-O6&lt;=E6),"yes","no")</f>
        <v>no</v>
      </c>
      <c r="S6" s="11" t="str">
        <f t="shared" si="4"/>
        <v>no</v>
      </c>
      <c r="T6" s="11" t="str">
        <f t="shared" si="5"/>
        <v>no</v>
      </c>
      <c r="U6" s="80" t="str">
        <f t="shared" si="6"/>
        <v/>
      </c>
      <c r="V6" s="81" t="str">
        <f t="shared" si="3"/>
        <v/>
      </c>
      <c r="W6" s="82" t="str">
        <f t="shared" si="3"/>
        <v/>
      </c>
      <c r="X6" s="82" t="str">
        <f t="shared" si="3"/>
        <v/>
      </c>
      <c r="Y6" s="82" t="str">
        <f t="shared" si="3"/>
        <v/>
      </c>
      <c r="Z6" s="83" t="str">
        <f t="shared" si="3"/>
        <v/>
      </c>
      <c r="AA6" s="81" t="str">
        <f t="shared" si="7"/>
        <v/>
      </c>
      <c r="AB6" s="82" t="str">
        <f t="shared" si="8"/>
        <v/>
      </c>
      <c r="AC6" s="82" t="str">
        <f t="shared" si="8"/>
        <v/>
      </c>
      <c r="AD6" s="82" t="str">
        <f t="shared" si="8"/>
        <v/>
      </c>
      <c r="AE6" s="83" t="str">
        <f t="shared" si="8"/>
        <v/>
      </c>
    </row>
    <row r="7" spans="2:51" ht="16.5" customHeight="1" x14ac:dyDescent="0.3">
      <c r="B7" s="144">
        <v>4</v>
      </c>
      <c r="C7" s="152" t="s">
        <v>42</v>
      </c>
      <c r="D7" s="60">
        <v>-500</v>
      </c>
      <c r="E7" s="231">
        <v>9</v>
      </c>
      <c r="F7" s="231">
        <v>122</v>
      </c>
      <c r="G7" s="225">
        <f t="shared" si="0"/>
        <v>13</v>
      </c>
      <c r="H7" s="152" t="s">
        <v>33</v>
      </c>
      <c r="I7" s="61">
        <v>400</v>
      </c>
      <c r="J7" s="125" t="s">
        <v>43</v>
      </c>
      <c r="K7" s="127">
        <v>0.46527777777777773</v>
      </c>
      <c r="M7" s="90">
        <v>64</v>
      </c>
      <c r="N7" s="75" t="s">
        <v>73</v>
      </c>
      <c r="O7" s="90">
        <v>44</v>
      </c>
      <c r="P7" s="11" t="str">
        <f t="shared" si="1"/>
        <v>Fav</v>
      </c>
      <c r="Q7" s="11" t="str">
        <f t="shared" si="2"/>
        <v>Under</v>
      </c>
      <c r="R7" s="11" t="str">
        <f t="shared" si="9"/>
        <v>no</v>
      </c>
      <c r="S7" s="11" t="str">
        <f t="shared" si="4"/>
        <v/>
      </c>
      <c r="T7" s="11" t="str">
        <f t="shared" si="5"/>
        <v>no</v>
      </c>
      <c r="U7" s="80" t="str">
        <f t="shared" si="6"/>
        <v>Fav</v>
      </c>
      <c r="V7" s="81" t="str">
        <f t="shared" si="3"/>
        <v/>
      </c>
      <c r="W7" s="82" t="str">
        <f t="shared" si="3"/>
        <v>Fav</v>
      </c>
      <c r="X7" s="82" t="str">
        <f t="shared" si="3"/>
        <v/>
      </c>
      <c r="Y7" s="82" t="str">
        <f t="shared" si="3"/>
        <v/>
      </c>
      <c r="Z7" s="83" t="str">
        <f t="shared" si="3"/>
        <v/>
      </c>
      <c r="AA7" s="81" t="str">
        <f t="shared" si="7"/>
        <v/>
      </c>
      <c r="AB7" s="82" t="str">
        <f t="shared" si="8"/>
        <v>Fav</v>
      </c>
      <c r="AC7" s="82" t="str">
        <f t="shared" si="8"/>
        <v/>
      </c>
      <c r="AD7" s="82" t="str">
        <f t="shared" si="8"/>
        <v/>
      </c>
      <c r="AE7" s="83" t="str">
        <f t="shared" si="8"/>
        <v/>
      </c>
    </row>
    <row r="8" spans="2:51" ht="16.5" customHeight="1" x14ac:dyDescent="0.3">
      <c r="B8" s="223">
        <v>6</v>
      </c>
      <c r="C8" s="221" t="s">
        <v>21</v>
      </c>
      <c r="D8" s="46">
        <v>-125</v>
      </c>
      <c r="E8" s="232">
        <v>1.5</v>
      </c>
      <c r="F8" s="232">
        <v>139.5</v>
      </c>
      <c r="G8" s="226">
        <f t="shared" si="0"/>
        <v>11</v>
      </c>
      <c r="H8" s="221" t="s">
        <v>70</v>
      </c>
      <c r="I8" s="53">
        <v>105</v>
      </c>
      <c r="J8" s="216" t="s">
        <v>40</v>
      </c>
      <c r="K8" s="217">
        <v>0.48958333333333331</v>
      </c>
      <c r="M8" s="90">
        <v>54</v>
      </c>
      <c r="N8" s="75" t="s">
        <v>73</v>
      </c>
      <c r="O8" s="90">
        <v>52</v>
      </c>
      <c r="P8" s="11" t="str">
        <f t="shared" si="1"/>
        <v>Fav</v>
      </c>
      <c r="Q8" s="11" t="str">
        <f t="shared" si="2"/>
        <v>Under</v>
      </c>
      <c r="R8" s="11" t="str">
        <f t="shared" si="9"/>
        <v>no</v>
      </c>
      <c r="S8" s="11" t="str">
        <f t="shared" si="4"/>
        <v>no</v>
      </c>
      <c r="T8" s="11" t="str">
        <f t="shared" si="5"/>
        <v>yes</v>
      </c>
      <c r="U8" s="80" t="str">
        <f t="shared" si="6"/>
        <v/>
      </c>
      <c r="V8" s="81" t="str">
        <f t="shared" si="3"/>
        <v/>
      </c>
      <c r="W8" s="82" t="str">
        <f t="shared" si="3"/>
        <v/>
      </c>
      <c r="X8" s="82" t="str">
        <f t="shared" si="3"/>
        <v/>
      </c>
      <c r="Y8" s="82" t="str">
        <f t="shared" si="3"/>
        <v/>
      </c>
      <c r="Z8" s="83" t="str">
        <f t="shared" si="3"/>
        <v/>
      </c>
      <c r="AA8" s="81" t="str">
        <f t="shared" si="7"/>
        <v/>
      </c>
      <c r="AB8" s="82" t="str">
        <f t="shared" si="8"/>
        <v/>
      </c>
      <c r="AC8" s="82" t="str">
        <f t="shared" si="8"/>
        <v/>
      </c>
      <c r="AD8" s="82" t="str">
        <f t="shared" si="8"/>
        <v/>
      </c>
      <c r="AE8" s="83" t="str">
        <f t="shared" si="8"/>
        <v/>
      </c>
    </row>
    <row r="9" spans="2:51" ht="16.5" customHeight="1" x14ac:dyDescent="0.3">
      <c r="B9" s="144">
        <v>3</v>
      </c>
      <c r="C9" s="152" t="s">
        <v>7</v>
      </c>
      <c r="D9" s="60">
        <v>-175</v>
      </c>
      <c r="E9" s="231">
        <v>4</v>
      </c>
      <c r="F9" s="231">
        <v>132.5</v>
      </c>
      <c r="G9" s="225">
        <f t="shared" si="0"/>
        <v>14</v>
      </c>
      <c r="H9" s="152" t="s">
        <v>25</v>
      </c>
      <c r="I9" s="61">
        <v>155</v>
      </c>
      <c r="J9" s="125" t="s">
        <v>44</v>
      </c>
      <c r="K9" s="127">
        <v>0.50694444444444442</v>
      </c>
      <c r="M9" s="90">
        <v>59</v>
      </c>
      <c r="N9" s="75" t="s">
        <v>73</v>
      </c>
      <c r="O9" s="90">
        <v>58</v>
      </c>
      <c r="P9" s="11" t="str">
        <f t="shared" si="1"/>
        <v>Dog</v>
      </c>
      <c r="Q9" s="11" t="str">
        <f t="shared" si="2"/>
        <v>Under</v>
      </c>
      <c r="R9" s="11" t="str">
        <f t="shared" si="9"/>
        <v>yes</v>
      </c>
      <c r="S9" s="11" t="str">
        <f t="shared" si="4"/>
        <v>yes</v>
      </c>
      <c r="T9" s="11" t="str">
        <f t="shared" si="5"/>
        <v>no</v>
      </c>
      <c r="U9" s="80" t="str">
        <f t="shared" si="6"/>
        <v>Dog</v>
      </c>
      <c r="V9" s="81" t="str">
        <f t="shared" si="3"/>
        <v/>
      </c>
      <c r="W9" s="82" t="str">
        <f t="shared" si="3"/>
        <v/>
      </c>
      <c r="X9" s="82" t="str">
        <f t="shared" si="3"/>
        <v>Dog</v>
      </c>
      <c r="Y9" s="82" t="str">
        <f t="shared" si="3"/>
        <v/>
      </c>
      <c r="Z9" s="83" t="str">
        <f t="shared" si="3"/>
        <v/>
      </c>
      <c r="AA9" s="81" t="str">
        <f t="shared" si="7"/>
        <v/>
      </c>
      <c r="AB9" s="82" t="str">
        <f t="shared" si="8"/>
        <v/>
      </c>
      <c r="AC9" s="82" t="str">
        <f t="shared" si="8"/>
        <v>Fav</v>
      </c>
      <c r="AD9" s="82" t="str">
        <f t="shared" si="8"/>
        <v/>
      </c>
      <c r="AE9" s="83" t="str">
        <f t="shared" si="8"/>
        <v/>
      </c>
    </row>
    <row r="10" spans="2:51" ht="16.5" customHeight="1" x14ac:dyDescent="0.3">
      <c r="B10" s="223">
        <v>1</v>
      </c>
      <c r="C10" s="221" t="s">
        <v>1</v>
      </c>
      <c r="D10" s="46">
        <v>-7000</v>
      </c>
      <c r="E10" s="232">
        <v>21.5</v>
      </c>
      <c r="F10" s="232">
        <v>126</v>
      </c>
      <c r="G10" s="226">
        <f t="shared" si="0"/>
        <v>16</v>
      </c>
      <c r="H10" s="221" t="s">
        <v>45</v>
      </c>
      <c r="I10" s="93">
        <v>3500</v>
      </c>
      <c r="J10" s="216" t="s">
        <v>41</v>
      </c>
      <c r="K10" s="217">
        <v>0.54861111111111105</v>
      </c>
      <c r="M10" s="90">
        <v>64</v>
      </c>
      <c r="N10" s="75" t="s">
        <v>73</v>
      </c>
      <c r="O10" s="90">
        <v>58</v>
      </c>
      <c r="P10" s="11" t="str">
        <f t="shared" si="1"/>
        <v>Dog</v>
      </c>
      <c r="Q10" s="11" t="str">
        <f t="shared" si="2"/>
        <v>Under</v>
      </c>
      <c r="R10" s="11" t="str">
        <f t="shared" si="9"/>
        <v>yes</v>
      </c>
      <c r="S10" s="11" t="str">
        <f t="shared" si="4"/>
        <v/>
      </c>
      <c r="T10" s="11" t="str">
        <f t="shared" si="5"/>
        <v>no</v>
      </c>
      <c r="U10" s="80" t="str">
        <f t="shared" si="6"/>
        <v>Dog</v>
      </c>
      <c r="V10" s="81" t="str">
        <f t="shared" si="3"/>
        <v/>
      </c>
      <c r="W10" s="82" t="str">
        <f t="shared" si="3"/>
        <v/>
      </c>
      <c r="X10" s="82" t="str">
        <f t="shared" si="3"/>
        <v/>
      </c>
      <c r="Y10" s="82" t="str">
        <f t="shared" si="3"/>
        <v/>
      </c>
      <c r="Z10" s="83" t="str">
        <f t="shared" si="3"/>
        <v>Dog</v>
      </c>
      <c r="AA10" s="81" t="str">
        <f t="shared" si="7"/>
        <v/>
      </c>
      <c r="AB10" s="82" t="str">
        <f t="shared" si="8"/>
        <v/>
      </c>
      <c r="AC10" s="82" t="str">
        <f t="shared" si="8"/>
        <v/>
      </c>
      <c r="AD10" s="82" t="str">
        <f t="shared" si="8"/>
        <v/>
      </c>
      <c r="AE10" s="83" t="str">
        <f t="shared" si="8"/>
        <v>Fav</v>
      </c>
    </row>
    <row r="11" spans="2:51" ht="16.5" customHeight="1" x14ac:dyDescent="0.3">
      <c r="B11" s="144">
        <v>5</v>
      </c>
      <c r="C11" s="152" t="s">
        <v>46</v>
      </c>
      <c r="D11" s="60">
        <v>-135</v>
      </c>
      <c r="E11" s="231">
        <v>3</v>
      </c>
      <c r="F11" s="231">
        <v>135</v>
      </c>
      <c r="G11" s="225">
        <f t="shared" si="0"/>
        <v>12</v>
      </c>
      <c r="H11" s="152" t="s">
        <v>47</v>
      </c>
      <c r="I11" s="61">
        <v>115</v>
      </c>
      <c r="J11" s="125" t="s">
        <v>43</v>
      </c>
      <c r="K11" s="127">
        <v>0.56944444444444442</v>
      </c>
      <c r="L11" s="10"/>
      <c r="M11" s="90">
        <v>55</v>
      </c>
      <c r="N11" s="75" t="s">
        <v>73</v>
      </c>
      <c r="O11" s="90">
        <v>68</v>
      </c>
      <c r="P11" s="11" t="str">
        <f t="shared" si="1"/>
        <v>Dog</v>
      </c>
      <c r="Q11" s="11" t="str">
        <f t="shared" si="2"/>
        <v>Under</v>
      </c>
      <c r="R11" s="11" t="str">
        <f t="shared" si="9"/>
        <v>no</v>
      </c>
      <c r="S11" s="11" t="str">
        <f t="shared" si="4"/>
        <v>no</v>
      </c>
      <c r="T11" s="11" t="str">
        <f t="shared" si="5"/>
        <v>no</v>
      </c>
      <c r="U11" s="80" t="str">
        <f t="shared" si="6"/>
        <v>Dog</v>
      </c>
      <c r="V11" s="81" t="str">
        <f t="shared" si="3"/>
        <v>Dog</v>
      </c>
      <c r="W11" s="82" t="str">
        <f t="shared" si="3"/>
        <v/>
      </c>
      <c r="X11" s="82" t="str">
        <f t="shared" si="3"/>
        <v/>
      </c>
      <c r="Y11" s="82" t="str">
        <f t="shared" si="3"/>
        <v/>
      </c>
      <c r="Z11" s="83" t="str">
        <f t="shared" si="3"/>
        <v/>
      </c>
      <c r="AA11" s="81" t="str">
        <f t="shared" si="7"/>
        <v>Dog</v>
      </c>
      <c r="AB11" s="82" t="str">
        <f t="shared" si="8"/>
        <v/>
      </c>
      <c r="AC11" s="82" t="str">
        <f t="shared" si="8"/>
        <v/>
      </c>
      <c r="AD11" s="82" t="str">
        <f t="shared" si="8"/>
        <v/>
      </c>
      <c r="AE11" s="83" t="str">
        <f t="shared" si="8"/>
        <v/>
      </c>
    </row>
    <row r="12" spans="2:51" ht="16.5" customHeight="1" x14ac:dyDescent="0.3">
      <c r="B12" s="223">
        <v>1</v>
      </c>
      <c r="C12" s="221" t="s">
        <v>9</v>
      </c>
      <c r="D12" s="46">
        <v>-20000</v>
      </c>
      <c r="E12" s="232">
        <v>26</v>
      </c>
      <c r="F12" s="232">
        <v>124</v>
      </c>
      <c r="G12" s="226">
        <f t="shared" si="0"/>
        <v>16</v>
      </c>
      <c r="H12" s="221" t="s">
        <v>69</v>
      </c>
      <c r="I12" s="53"/>
      <c r="J12" s="216" t="s">
        <v>44</v>
      </c>
      <c r="K12" s="217">
        <v>0.65972222222222221</v>
      </c>
      <c r="M12" s="90">
        <v>79</v>
      </c>
      <c r="N12" s="75" t="s">
        <v>73</v>
      </c>
      <c r="O12" s="90">
        <v>48</v>
      </c>
      <c r="P12" s="11" t="str">
        <f t="shared" si="1"/>
        <v>Fav</v>
      </c>
      <c r="Q12" s="11" t="str">
        <f t="shared" si="2"/>
        <v>Over</v>
      </c>
      <c r="R12" s="11" t="str">
        <f t="shared" si="9"/>
        <v>no</v>
      </c>
      <c r="S12" s="11" t="str">
        <f t="shared" si="4"/>
        <v/>
      </c>
      <c r="T12" s="11" t="str">
        <f t="shared" si="5"/>
        <v>no</v>
      </c>
      <c r="U12" s="80" t="str">
        <f t="shared" si="6"/>
        <v>Fav</v>
      </c>
      <c r="V12" s="81" t="str">
        <f t="shared" si="3"/>
        <v/>
      </c>
      <c r="W12" s="82" t="str">
        <f t="shared" si="3"/>
        <v/>
      </c>
      <c r="X12" s="82" t="str">
        <f t="shared" si="3"/>
        <v/>
      </c>
      <c r="Y12" s="82" t="str">
        <f t="shared" si="3"/>
        <v/>
      </c>
      <c r="Z12" s="83" t="str">
        <f t="shared" si="3"/>
        <v>Fav</v>
      </c>
      <c r="AA12" s="81" t="str">
        <f t="shared" si="7"/>
        <v/>
      </c>
      <c r="AB12" s="82" t="str">
        <f t="shared" si="8"/>
        <v/>
      </c>
      <c r="AC12" s="82" t="str">
        <f t="shared" si="8"/>
        <v/>
      </c>
      <c r="AD12" s="82" t="str">
        <f t="shared" si="8"/>
        <v/>
      </c>
      <c r="AE12" s="83" t="str">
        <f t="shared" si="8"/>
        <v>Fav</v>
      </c>
    </row>
    <row r="13" spans="2:51" ht="16.5" customHeight="1" x14ac:dyDescent="0.3">
      <c r="B13" s="144">
        <v>4</v>
      </c>
      <c r="C13" s="152" t="s">
        <v>19</v>
      </c>
      <c r="D13" s="60">
        <v>-950</v>
      </c>
      <c r="E13" s="231">
        <v>11</v>
      </c>
      <c r="F13" s="231">
        <v>141</v>
      </c>
      <c r="G13" s="225">
        <f t="shared" si="0"/>
        <v>13</v>
      </c>
      <c r="H13" s="152" t="s">
        <v>31</v>
      </c>
      <c r="I13" s="61">
        <v>700</v>
      </c>
      <c r="J13" s="125" t="s">
        <v>40</v>
      </c>
      <c r="K13" s="127">
        <v>0.67708333333333337</v>
      </c>
      <c r="M13" s="90">
        <v>71</v>
      </c>
      <c r="N13" s="75" t="s">
        <v>73</v>
      </c>
      <c r="O13" s="90">
        <v>56</v>
      </c>
      <c r="P13" s="11" t="str">
        <f t="shared" si="1"/>
        <v>Fav</v>
      </c>
      <c r="Q13" s="11" t="str">
        <f t="shared" si="2"/>
        <v>Under</v>
      </c>
      <c r="R13" s="11" t="str">
        <f t="shared" si="9"/>
        <v>no</v>
      </c>
      <c r="S13" s="11" t="str">
        <f t="shared" si="4"/>
        <v/>
      </c>
      <c r="T13" s="11" t="str">
        <f t="shared" si="5"/>
        <v>no</v>
      </c>
      <c r="U13" s="80" t="str">
        <f t="shared" si="6"/>
        <v>Fav</v>
      </c>
      <c r="V13" s="81" t="str">
        <f t="shared" si="3"/>
        <v/>
      </c>
      <c r="W13" s="82" t="str">
        <f t="shared" si="3"/>
        <v>Fav</v>
      </c>
      <c r="X13" s="82" t="str">
        <f t="shared" si="3"/>
        <v/>
      </c>
      <c r="Y13" s="82" t="str">
        <f t="shared" si="3"/>
        <v/>
      </c>
      <c r="Z13" s="83" t="str">
        <f t="shared" si="3"/>
        <v/>
      </c>
      <c r="AA13" s="81" t="str">
        <f t="shared" si="7"/>
        <v/>
      </c>
      <c r="AB13" s="82" t="str">
        <f t="shared" si="8"/>
        <v>Fav</v>
      </c>
      <c r="AC13" s="82" t="str">
        <f t="shared" si="8"/>
        <v/>
      </c>
      <c r="AD13" s="82" t="str">
        <f t="shared" si="8"/>
        <v/>
      </c>
      <c r="AE13" s="83" t="str">
        <f t="shared" si="8"/>
        <v/>
      </c>
    </row>
    <row r="14" spans="2:51" ht="16.5" customHeight="1" x14ac:dyDescent="0.3">
      <c r="B14" s="223">
        <v>6</v>
      </c>
      <c r="C14" s="221" t="s">
        <v>48</v>
      </c>
      <c r="D14" s="46">
        <v>-195</v>
      </c>
      <c r="E14" s="232">
        <v>4.5</v>
      </c>
      <c r="F14" s="232">
        <v>143</v>
      </c>
      <c r="G14" s="226">
        <f t="shared" si="0"/>
        <v>11</v>
      </c>
      <c r="H14" s="221" t="s">
        <v>18</v>
      </c>
      <c r="I14" s="53">
        <v>170</v>
      </c>
      <c r="J14" s="216" t="s">
        <v>41</v>
      </c>
      <c r="K14" s="217">
        <v>0.68055555555555547</v>
      </c>
      <c r="M14" s="90">
        <v>81</v>
      </c>
      <c r="N14" s="75" t="s">
        <v>73</v>
      </c>
      <c r="O14" s="90">
        <v>64</v>
      </c>
      <c r="P14" s="11" t="str">
        <f t="shared" si="1"/>
        <v>Fav</v>
      </c>
      <c r="Q14" s="11" t="str">
        <f t="shared" si="2"/>
        <v>Over</v>
      </c>
      <c r="R14" s="11" t="str">
        <f t="shared" si="9"/>
        <v>no</v>
      </c>
      <c r="S14" s="11" t="str">
        <f t="shared" si="4"/>
        <v>no</v>
      </c>
      <c r="T14" s="11" t="str">
        <f t="shared" si="5"/>
        <v>no</v>
      </c>
      <c r="U14" s="80" t="str">
        <f t="shared" si="6"/>
        <v/>
      </c>
      <c r="V14" s="81" t="str">
        <f t="shared" ref="V14:Z19" si="10">IF($B14=V$3,$P14,"")</f>
        <v/>
      </c>
      <c r="W14" s="82" t="str">
        <f t="shared" si="10"/>
        <v/>
      </c>
      <c r="X14" s="82" t="str">
        <f t="shared" si="10"/>
        <v/>
      </c>
      <c r="Y14" s="82" t="str">
        <f t="shared" si="10"/>
        <v/>
      </c>
      <c r="Z14" s="83" t="str">
        <f t="shared" si="10"/>
        <v/>
      </c>
      <c r="AA14" s="81" t="str">
        <f t="shared" si="7"/>
        <v/>
      </c>
      <c r="AB14" s="82" t="str">
        <f t="shared" si="8"/>
        <v/>
      </c>
      <c r="AC14" s="82" t="str">
        <f t="shared" si="8"/>
        <v/>
      </c>
      <c r="AD14" s="82" t="str">
        <f t="shared" si="8"/>
        <v/>
      </c>
      <c r="AE14" s="83" t="str">
        <f t="shared" si="8"/>
        <v/>
      </c>
    </row>
    <row r="15" spans="2:51" ht="16.5" customHeight="1" x14ac:dyDescent="0.3">
      <c r="B15" s="144">
        <v>5</v>
      </c>
      <c r="C15" s="152" t="s">
        <v>15</v>
      </c>
      <c r="D15" s="60">
        <v>-175</v>
      </c>
      <c r="E15" s="231">
        <v>3</v>
      </c>
      <c r="F15" s="231">
        <v>128.5</v>
      </c>
      <c r="G15" s="225">
        <f t="shared" si="0"/>
        <v>12</v>
      </c>
      <c r="H15" s="152" t="s">
        <v>49</v>
      </c>
      <c r="I15" s="61">
        <v>155</v>
      </c>
      <c r="J15" s="125" t="s">
        <v>43</v>
      </c>
      <c r="K15" s="127">
        <v>0.68541666666666667</v>
      </c>
      <c r="L15" s="10"/>
      <c r="M15" s="90">
        <v>61</v>
      </c>
      <c r="N15" s="75" t="s">
        <v>73</v>
      </c>
      <c r="O15" s="90">
        <v>64</v>
      </c>
      <c r="P15" s="11" t="str">
        <f t="shared" si="1"/>
        <v>Dog</v>
      </c>
      <c r="Q15" s="11" t="str">
        <f t="shared" si="2"/>
        <v>Under</v>
      </c>
      <c r="R15" s="11" t="str">
        <f t="shared" si="9"/>
        <v>no</v>
      </c>
      <c r="S15" s="11" t="str">
        <f t="shared" si="4"/>
        <v>no</v>
      </c>
      <c r="T15" s="11" t="str">
        <f t="shared" si="5"/>
        <v>no</v>
      </c>
      <c r="U15" s="80" t="str">
        <f t="shared" si="6"/>
        <v>Dog</v>
      </c>
      <c r="V15" s="81" t="str">
        <f t="shared" si="10"/>
        <v>Dog</v>
      </c>
      <c r="W15" s="82" t="str">
        <f t="shared" si="10"/>
        <v/>
      </c>
      <c r="X15" s="82" t="str">
        <f t="shared" si="10"/>
        <v/>
      </c>
      <c r="Y15" s="82" t="str">
        <f t="shared" si="10"/>
        <v/>
      </c>
      <c r="Z15" s="83" t="str">
        <f t="shared" si="10"/>
        <v/>
      </c>
      <c r="AA15" s="81" t="str">
        <f t="shared" si="7"/>
        <v>Dog</v>
      </c>
      <c r="AB15" s="82" t="str">
        <f t="shared" si="8"/>
        <v/>
      </c>
      <c r="AC15" s="82" t="str">
        <f t="shared" si="8"/>
        <v/>
      </c>
      <c r="AD15" s="82" t="str">
        <f t="shared" si="8"/>
        <v/>
      </c>
      <c r="AE15" s="83" t="str">
        <f t="shared" si="8"/>
        <v/>
      </c>
    </row>
    <row r="16" spans="2:51" ht="16.5" customHeight="1" x14ac:dyDescent="0.3">
      <c r="B16" s="223">
        <v>9</v>
      </c>
      <c r="C16" s="221" t="s">
        <v>6</v>
      </c>
      <c r="D16" s="46">
        <v>-150</v>
      </c>
      <c r="E16" s="232">
        <v>3</v>
      </c>
      <c r="F16" s="232">
        <v>145</v>
      </c>
      <c r="G16" s="226">
        <f t="shared" si="0"/>
        <v>8</v>
      </c>
      <c r="H16" s="221" t="s">
        <v>24</v>
      </c>
      <c r="I16" s="53">
        <v>130</v>
      </c>
      <c r="J16" s="216" t="s">
        <v>44</v>
      </c>
      <c r="K16" s="217">
        <v>0.76388888888888884</v>
      </c>
      <c r="M16" s="90">
        <v>72</v>
      </c>
      <c r="N16" s="75" t="s">
        <v>73</v>
      </c>
      <c r="O16" s="90">
        <v>84</v>
      </c>
      <c r="P16" s="11" t="str">
        <f t="shared" si="1"/>
        <v>Dog</v>
      </c>
      <c r="Q16" s="11" t="str">
        <f t="shared" si="2"/>
        <v>Over</v>
      </c>
      <c r="R16" s="11" t="str">
        <f t="shared" si="9"/>
        <v>no</v>
      </c>
      <c r="S16" s="11" t="str">
        <f t="shared" si="4"/>
        <v>no</v>
      </c>
      <c r="T16" s="11" t="str">
        <f t="shared" si="5"/>
        <v>no</v>
      </c>
      <c r="U16" s="80" t="str">
        <f t="shared" si="6"/>
        <v/>
      </c>
      <c r="V16" s="81" t="str">
        <f t="shared" si="10"/>
        <v/>
      </c>
      <c r="W16" s="82" t="str">
        <f t="shared" si="10"/>
        <v/>
      </c>
      <c r="X16" s="82" t="str">
        <f t="shared" si="10"/>
        <v/>
      </c>
      <c r="Y16" s="82" t="str">
        <f t="shared" si="10"/>
        <v/>
      </c>
      <c r="Z16" s="83" t="str">
        <f t="shared" si="10"/>
        <v/>
      </c>
      <c r="AA16" s="81" t="str">
        <f t="shared" si="7"/>
        <v/>
      </c>
      <c r="AB16" s="82" t="str">
        <f t="shared" si="8"/>
        <v/>
      </c>
      <c r="AC16" s="82" t="str">
        <f t="shared" si="8"/>
        <v/>
      </c>
      <c r="AD16" s="82" t="str">
        <f t="shared" si="8"/>
        <v/>
      </c>
      <c r="AE16" s="83" t="str">
        <f t="shared" si="8"/>
        <v/>
      </c>
    </row>
    <row r="17" spans="2:31" ht="16.5" customHeight="1" x14ac:dyDescent="0.3">
      <c r="B17" s="144">
        <v>5</v>
      </c>
      <c r="C17" s="152" t="s">
        <v>30</v>
      </c>
      <c r="D17" s="60">
        <v>-365</v>
      </c>
      <c r="E17" s="231">
        <v>7</v>
      </c>
      <c r="F17" s="231">
        <v>137</v>
      </c>
      <c r="G17" s="225">
        <f t="shared" si="0"/>
        <v>12</v>
      </c>
      <c r="H17" s="152" t="s">
        <v>50</v>
      </c>
      <c r="I17" s="61">
        <v>305</v>
      </c>
      <c r="J17" s="125" t="s">
        <v>40</v>
      </c>
      <c r="K17" s="127">
        <v>0.78125</v>
      </c>
      <c r="M17" s="90">
        <v>88</v>
      </c>
      <c r="N17" s="75" t="s">
        <v>73</v>
      </c>
      <c r="O17" s="90">
        <v>42</v>
      </c>
      <c r="P17" s="11" t="str">
        <f t="shared" si="1"/>
        <v>Fav</v>
      </c>
      <c r="Q17" s="11" t="str">
        <f t="shared" si="2"/>
        <v>Under</v>
      </c>
      <c r="R17" s="11" t="str">
        <f t="shared" si="9"/>
        <v>no</v>
      </c>
      <c r="S17" s="11" t="str">
        <f t="shared" si="4"/>
        <v/>
      </c>
      <c r="T17" s="11" t="str">
        <f t="shared" si="5"/>
        <v>no</v>
      </c>
      <c r="U17" s="80" t="str">
        <f t="shared" si="6"/>
        <v>Fav</v>
      </c>
      <c r="V17" s="81" t="str">
        <f t="shared" si="10"/>
        <v>Fav</v>
      </c>
      <c r="W17" s="82" t="str">
        <f t="shared" si="10"/>
        <v/>
      </c>
      <c r="X17" s="82" t="str">
        <f t="shared" si="10"/>
        <v/>
      </c>
      <c r="Y17" s="82" t="str">
        <f t="shared" si="10"/>
        <v/>
      </c>
      <c r="Z17" s="83" t="str">
        <f t="shared" si="10"/>
        <v/>
      </c>
      <c r="AA17" s="81" t="str">
        <f t="shared" si="7"/>
        <v>Fav</v>
      </c>
      <c r="AB17" s="82" t="str">
        <f t="shared" si="8"/>
        <v/>
      </c>
      <c r="AC17" s="82" t="str">
        <f t="shared" si="8"/>
        <v/>
      </c>
      <c r="AD17" s="82" t="str">
        <f t="shared" si="8"/>
        <v/>
      </c>
      <c r="AE17" s="83" t="str">
        <f t="shared" si="8"/>
        <v/>
      </c>
    </row>
    <row r="18" spans="2:31" ht="16.5" customHeight="1" x14ac:dyDescent="0.3">
      <c r="B18" s="223">
        <v>3</v>
      </c>
      <c r="C18" s="221" t="s">
        <v>27</v>
      </c>
      <c r="D18" s="46">
        <v>-675</v>
      </c>
      <c r="E18" s="232">
        <v>11</v>
      </c>
      <c r="F18" s="232">
        <v>126.5</v>
      </c>
      <c r="G18" s="226">
        <f t="shared" si="0"/>
        <v>14</v>
      </c>
      <c r="H18" s="221" t="s">
        <v>28</v>
      </c>
      <c r="I18" s="53">
        <v>485</v>
      </c>
      <c r="J18" s="216" t="s">
        <v>41</v>
      </c>
      <c r="K18" s="217">
        <v>0.78472222222222221</v>
      </c>
      <c r="L18" s="3"/>
      <c r="M18" s="90">
        <v>62</v>
      </c>
      <c r="N18" s="75" t="s">
        <v>73</v>
      </c>
      <c r="O18" s="90">
        <v>68</v>
      </c>
      <c r="P18" s="11" t="str">
        <f t="shared" si="1"/>
        <v>Dog</v>
      </c>
      <c r="Q18" s="11" t="str">
        <f t="shared" si="2"/>
        <v>Over</v>
      </c>
      <c r="R18" s="11" t="str">
        <f t="shared" si="9"/>
        <v>no</v>
      </c>
      <c r="S18" s="11" t="str">
        <f t="shared" si="4"/>
        <v/>
      </c>
      <c r="T18" s="11" t="str">
        <f t="shared" si="5"/>
        <v>no</v>
      </c>
      <c r="U18" s="80" t="str">
        <f t="shared" si="6"/>
        <v>Dog</v>
      </c>
      <c r="V18" s="81" t="str">
        <f t="shared" si="10"/>
        <v/>
      </c>
      <c r="W18" s="82" t="str">
        <f t="shared" si="10"/>
        <v/>
      </c>
      <c r="X18" s="82" t="str">
        <f t="shared" si="10"/>
        <v>Dog</v>
      </c>
      <c r="Y18" s="82" t="str">
        <f t="shared" si="10"/>
        <v/>
      </c>
      <c r="Z18" s="83" t="str">
        <f t="shared" si="10"/>
        <v/>
      </c>
      <c r="AA18" s="81" t="str">
        <f t="shared" si="7"/>
        <v/>
      </c>
      <c r="AB18" s="82" t="str">
        <f t="shared" si="8"/>
        <v/>
      </c>
      <c r="AC18" s="82" t="str">
        <f t="shared" si="8"/>
        <v>Dog</v>
      </c>
      <c r="AD18" s="82" t="str">
        <f t="shared" si="8"/>
        <v/>
      </c>
      <c r="AE18" s="83" t="str">
        <f t="shared" si="8"/>
        <v/>
      </c>
    </row>
    <row r="19" spans="2:31" ht="16.5" customHeight="1" x14ac:dyDescent="0.3">
      <c r="B19" s="146">
        <v>4</v>
      </c>
      <c r="C19" s="154" t="s">
        <v>2</v>
      </c>
      <c r="D19" s="64">
        <v>-1100</v>
      </c>
      <c r="E19" s="233">
        <v>13.5</v>
      </c>
      <c r="F19" s="233">
        <v>129.5</v>
      </c>
      <c r="G19" s="227">
        <f t="shared" si="0"/>
        <v>13</v>
      </c>
      <c r="H19" s="154" t="s">
        <v>26</v>
      </c>
      <c r="I19" s="65">
        <v>750</v>
      </c>
      <c r="J19" s="126" t="s">
        <v>43</v>
      </c>
      <c r="K19" s="128">
        <v>0.7895833333333333</v>
      </c>
      <c r="M19" s="90">
        <v>81</v>
      </c>
      <c r="N19" s="75" t="s">
        <v>73</v>
      </c>
      <c r="O19" s="90">
        <v>34</v>
      </c>
      <c r="P19" s="11" t="str">
        <f t="shared" si="1"/>
        <v>Fav</v>
      </c>
      <c r="Q19" s="11" t="str">
        <f t="shared" si="2"/>
        <v>Under</v>
      </c>
      <c r="R19" s="11" t="str">
        <f t="shared" si="9"/>
        <v>no</v>
      </c>
      <c r="S19" s="11" t="str">
        <f t="shared" si="4"/>
        <v/>
      </c>
      <c r="T19" s="11" t="str">
        <f t="shared" si="5"/>
        <v>no</v>
      </c>
      <c r="U19" s="84" t="str">
        <f t="shared" si="6"/>
        <v>Fav</v>
      </c>
      <c r="V19" s="85" t="str">
        <f t="shared" si="10"/>
        <v/>
      </c>
      <c r="W19" s="86" t="str">
        <f t="shared" si="10"/>
        <v>Fav</v>
      </c>
      <c r="X19" s="86" t="str">
        <f t="shared" si="10"/>
        <v/>
      </c>
      <c r="Y19" s="86" t="str">
        <f t="shared" si="10"/>
        <v/>
      </c>
      <c r="Z19" s="87" t="str">
        <f t="shared" si="10"/>
        <v/>
      </c>
      <c r="AA19" s="85" t="str">
        <f t="shared" si="7"/>
        <v/>
      </c>
      <c r="AB19" s="86" t="str">
        <f t="shared" si="8"/>
        <v>Fav</v>
      </c>
      <c r="AC19" s="86" t="str">
        <f t="shared" si="8"/>
        <v/>
      </c>
      <c r="AD19" s="86" t="str">
        <f t="shared" si="8"/>
        <v/>
      </c>
      <c r="AE19" s="87" t="str">
        <f t="shared" si="8"/>
        <v/>
      </c>
    </row>
    <row r="20" spans="2:31" ht="24" customHeight="1" x14ac:dyDescent="0.35">
      <c r="B20" s="413" t="s">
        <v>10</v>
      </c>
      <c r="C20" s="455"/>
      <c r="D20" s="455"/>
      <c r="E20" s="455"/>
      <c r="F20" s="455"/>
      <c r="G20" s="455"/>
      <c r="H20" s="455"/>
      <c r="I20" s="455"/>
      <c r="J20" s="455"/>
      <c r="K20" s="457"/>
      <c r="P20" s="201" t="str">
        <f>COUNTIF(P4:P19,"Fav")&amp;"-"&amp;COUNTIF(P4:P19,"Dog")&amp;"-"&amp;COUNTIF(P4:P19,"Push")</f>
        <v>9-7-0</v>
      </c>
      <c r="Q20" s="201" t="str">
        <f>COUNTIF(Q4:Q19,"Over")&amp;"-"&amp;COUNTIF(Q4:Q19,"Under")&amp;"-"&amp;COUNTIF(Q4:Q19,"Push")</f>
        <v>6-10-0</v>
      </c>
      <c r="R20" s="201" t="str">
        <f>COUNTIF(R4:R19,"yes")&amp;"-"&amp;COUNTIF(R4:R19,"no")</f>
        <v>2-14</v>
      </c>
      <c r="S20" s="201" t="str">
        <f>COUNTIF(S4:S19,"yes")&amp;"-"&amp;COUNTIF(S4:S19,"no")</f>
        <v>1-7</v>
      </c>
      <c r="T20" s="201" t="str">
        <f>COUNTIF(T4:T19,"yes")&amp;"-"&amp;COUNTIF(T4:T19,"no")</f>
        <v>2-14</v>
      </c>
      <c r="U20" s="201" t="str">
        <f t="shared" ref="U20:Z20" si="11">COUNTIF(U4:U19,"Fav")&amp;"-"&amp;COUNTIF(U4:U19,"Dog")&amp;"-"&amp;COUNTIF(U4:U19,"Push")</f>
        <v>6-5-0</v>
      </c>
      <c r="V20" s="201" t="str">
        <f t="shared" si="11"/>
        <v>1-2-0</v>
      </c>
      <c r="W20" s="201" t="str">
        <f t="shared" si="11"/>
        <v>3-0-0</v>
      </c>
      <c r="X20" s="201" t="str">
        <f t="shared" si="11"/>
        <v>1-2-0</v>
      </c>
      <c r="Y20" s="201" t="str">
        <f t="shared" si="11"/>
        <v>0-0-0</v>
      </c>
      <c r="Z20" s="201" t="str">
        <f t="shared" si="11"/>
        <v>1-1-0</v>
      </c>
      <c r="AA20" s="201" t="str">
        <f>COUNTIF(AA4:AA19,"Fav")&amp;"-"&amp;COUNTIF(AA4:AA19,"Dog")</f>
        <v>1-2</v>
      </c>
      <c r="AB20" s="201" t="str">
        <f>COUNTIF(AB4:AB19,"Fav")&amp;"-"&amp;COUNTIF(AB4:AB19,"Dog")</f>
        <v>3-0</v>
      </c>
      <c r="AC20" s="201" t="str">
        <f>COUNTIF(AC4:AC19,"Fav")&amp;"-"&amp;COUNTIF(AC4:AC19,"Dog")</f>
        <v>2-1</v>
      </c>
      <c r="AD20" s="201" t="str">
        <f>COUNTIF(AD4:AD19,"Fav")&amp;"-"&amp;COUNTIF(AD4:AD19,"Dog")</f>
        <v>0-0</v>
      </c>
      <c r="AE20" s="201" t="str">
        <f>COUNTIF(AE4:AE19,"Fav")&amp;"-"&amp;COUNTIF(AE4:AE19,"Dog")</f>
        <v>2-0</v>
      </c>
    </row>
    <row r="21" spans="2:31" ht="16.5" customHeight="1" x14ac:dyDescent="0.3">
      <c r="B21" s="222">
        <v>2</v>
      </c>
      <c r="C21" s="220" t="s">
        <v>0</v>
      </c>
      <c r="D21" s="45">
        <v>-6000</v>
      </c>
      <c r="E21" s="230">
        <v>18</v>
      </c>
      <c r="F21" s="230">
        <v>133</v>
      </c>
      <c r="G21" s="224">
        <f t="shared" ref="G21:G36" si="12">17-B21</f>
        <v>15</v>
      </c>
      <c r="H21" s="220" t="s">
        <v>51</v>
      </c>
      <c r="I21" s="52">
        <v>3000</v>
      </c>
      <c r="J21" s="214" t="s">
        <v>52</v>
      </c>
      <c r="K21" s="215">
        <v>0.38541666666666669</v>
      </c>
      <c r="L21" s="3"/>
      <c r="M21" s="90">
        <v>73</v>
      </c>
      <c r="N21" s="75" t="s">
        <v>73</v>
      </c>
      <c r="O21" s="90">
        <v>61</v>
      </c>
      <c r="P21" s="11" t="str">
        <f t="shared" ref="P21:P36" si="13">IF((M21-E21)&gt;O21,"Fav",IF(M21&lt;(O21+E21),"Dog","Push"))</f>
        <v>Dog</v>
      </c>
      <c r="Q21" s="11" t="str">
        <f t="shared" ref="Q21:Q36" si="14">IF((M21+O21)&gt;F21,"Over",IF((M21+O21)&lt;F21,"Under","Push"))</f>
        <v>Over</v>
      </c>
      <c r="R21" s="11" t="str">
        <f t="shared" si="9"/>
        <v>yes</v>
      </c>
      <c r="S21" s="11" t="str">
        <f t="shared" si="4"/>
        <v/>
      </c>
      <c r="T21" s="11" t="str">
        <f>IF(AND((M21-O21)&gt;=(E21-1),(M21-O21)&lt;=(E21+1)),"yes", "no")</f>
        <v>no</v>
      </c>
      <c r="U21" s="76" t="str">
        <f t="shared" si="6"/>
        <v>Dog</v>
      </c>
      <c r="V21" s="77" t="str">
        <f t="shared" ref="V21:Z30" si="15">IF($B21=V$3,$P21,"")</f>
        <v/>
      </c>
      <c r="W21" s="78" t="str">
        <f t="shared" si="15"/>
        <v/>
      </c>
      <c r="X21" s="78" t="str">
        <f t="shared" si="15"/>
        <v/>
      </c>
      <c r="Y21" s="78" t="str">
        <f t="shared" si="15"/>
        <v>Dog</v>
      </c>
      <c r="Z21" s="79" t="str">
        <f t="shared" si="15"/>
        <v/>
      </c>
      <c r="AA21" s="77" t="str">
        <f>IF($B21=AA$3,IF($M21&gt;$O21,"Fav","Dog"),"")</f>
        <v/>
      </c>
      <c r="AB21" s="78" t="str">
        <f>IF($B21=AB$3,IF($M21&gt;$O21,"Fav","Dog"),"")</f>
        <v/>
      </c>
      <c r="AC21" s="78" t="str">
        <f>IF($B21=AC$3,IF($M21&gt;$O21,"Fav","Dog"),"")</f>
        <v/>
      </c>
      <c r="AD21" s="78" t="str">
        <f>IF($B21=AD$3,IF($M21&gt;$O21,"Fav","Dog"),"")</f>
        <v>Fav</v>
      </c>
      <c r="AE21" s="79" t="str">
        <f>IF($B21=AE$3,IF($M21&gt;$O21,"Fav","Dog"),"")</f>
        <v/>
      </c>
    </row>
    <row r="22" spans="2:31" ht="16.5" customHeight="1" x14ac:dyDescent="0.3">
      <c r="B22" s="144">
        <v>5</v>
      </c>
      <c r="C22" s="152" t="s">
        <v>8</v>
      </c>
      <c r="D22" s="60">
        <v>-285</v>
      </c>
      <c r="E22" s="231">
        <v>5</v>
      </c>
      <c r="F22" s="231">
        <v>128</v>
      </c>
      <c r="G22" s="225">
        <f t="shared" si="12"/>
        <v>12</v>
      </c>
      <c r="H22" s="152" t="s">
        <v>53</v>
      </c>
      <c r="I22" s="61">
        <v>240</v>
      </c>
      <c r="J22" s="125" t="s">
        <v>54</v>
      </c>
      <c r="K22" s="127">
        <v>0.40277777777777773</v>
      </c>
      <c r="L22" s="10"/>
      <c r="M22" s="90">
        <v>46</v>
      </c>
      <c r="N22" s="75" t="s">
        <v>73</v>
      </c>
      <c r="O22" s="90">
        <v>57</v>
      </c>
      <c r="P22" s="11" t="str">
        <f t="shared" si="13"/>
        <v>Dog</v>
      </c>
      <c r="Q22" s="11" t="str">
        <f t="shared" si="14"/>
        <v>Under</v>
      </c>
      <c r="R22" s="11" t="str">
        <f t="shared" si="9"/>
        <v>no</v>
      </c>
      <c r="S22" s="11" t="str">
        <f t="shared" si="4"/>
        <v/>
      </c>
      <c r="T22" s="11" t="str">
        <f t="shared" ref="T22:T36" si="16">IF(AND((M22-O22)&gt;=(E22-1),(M22-O22)&lt;=(E22+1)),"yes", "no")</f>
        <v>no</v>
      </c>
      <c r="U22" s="80" t="str">
        <f t="shared" si="6"/>
        <v>Dog</v>
      </c>
      <c r="V22" s="81" t="str">
        <f t="shared" si="15"/>
        <v>Dog</v>
      </c>
      <c r="W22" s="82" t="str">
        <f t="shared" si="15"/>
        <v/>
      </c>
      <c r="X22" s="82" t="str">
        <f t="shared" si="15"/>
        <v/>
      </c>
      <c r="Y22" s="82" t="str">
        <f t="shared" si="15"/>
        <v/>
      </c>
      <c r="Z22" s="83" t="str">
        <f t="shared" si="15"/>
        <v/>
      </c>
      <c r="AA22" s="81" t="str">
        <f t="shared" ref="AA22:AE36" si="17">IF($B22=AA$3,IF($M22&gt;$O22,"Fav","Dog"),"")</f>
        <v>Dog</v>
      </c>
      <c r="AB22" s="82" t="str">
        <f t="shared" si="17"/>
        <v/>
      </c>
      <c r="AC22" s="82" t="str">
        <f t="shared" si="17"/>
        <v/>
      </c>
      <c r="AD22" s="82" t="str">
        <f t="shared" si="17"/>
        <v/>
      </c>
      <c r="AE22" s="83" t="str">
        <f t="shared" si="17"/>
        <v/>
      </c>
    </row>
    <row r="23" spans="2:31" ht="16.5" customHeight="1" x14ac:dyDescent="0.3">
      <c r="B23" s="223">
        <v>8</v>
      </c>
      <c r="C23" s="221" t="s">
        <v>55</v>
      </c>
      <c r="D23" s="46">
        <v>-200</v>
      </c>
      <c r="E23" s="232">
        <v>3.5</v>
      </c>
      <c r="F23" s="232">
        <v>152</v>
      </c>
      <c r="G23" s="226">
        <f t="shared" si="12"/>
        <v>9</v>
      </c>
      <c r="H23" s="221" t="s">
        <v>3</v>
      </c>
      <c r="I23" s="53">
        <v>170</v>
      </c>
      <c r="J23" s="216" t="s">
        <v>58</v>
      </c>
      <c r="K23" s="217">
        <v>0.44444444444444442</v>
      </c>
      <c r="M23" s="90">
        <v>72</v>
      </c>
      <c r="N23" s="75" t="s">
        <v>73</v>
      </c>
      <c r="O23" s="90">
        <v>76</v>
      </c>
      <c r="P23" s="11" t="str">
        <f t="shared" si="13"/>
        <v>Dog</v>
      </c>
      <c r="Q23" s="11" t="str">
        <f t="shared" si="14"/>
        <v>Under</v>
      </c>
      <c r="R23" s="11" t="str">
        <f t="shared" si="9"/>
        <v>no</v>
      </c>
      <c r="S23" s="11" t="str">
        <f t="shared" si="4"/>
        <v>no</v>
      </c>
      <c r="T23" s="11" t="str">
        <f t="shared" si="16"/>
        <v>no</v>
      </c>
      <c r="U23" s="80" t="str">
        <f t="shared" si="6"/>
        <v/>
      </c>
      <c r="V23" s="81" t="str">
        <f t="shared" si="15"/>
        <v/>
      </c>
      <c r="W23" s="82" t="str">
        <f t="shared" si="15"/>
        <v/>
      </c>
      <c r="X23" s="82" t="str">
        <f t="shared" si="15"/>
        <v/>
      </c>
      <c r="Y23" s="82" t="str">
        <f t="shared" si="15"/>
        <v/>
      </c>
      <c r="Z23" s="83" t="str">
        <f t="shared" si="15"/>
        <v/>
      </c>
      <c r="AA23" s="81" t="str">
        <f t="shared" si="17"/>
        <v/>
      </c>
      <c r="AB23" s="82" t="str">
        <f t="shared" si="17"/>
        <v/>
      </c>
      <c r="AC23" s="82" t="str">
        <f t="shared" si="17"/>
        <v/>
      </c>
      <c r="AD23" s="82" t="str">
        <f t="shared" si="17"/>
        <v/>
      </c>
      <c r="AE23" s="83" t="str">
        <f t="shared" si="17"/>
        <v/>
      </c>
    </row>
    <row r="24" spans="2:31" ht="16.5" customHeight="1" x14ac:dyDescent="0.3">
      <c r="B24" s="144">
        <v>2</v>
      </c>
      <c r="C24" s="152" t="s">
        <v>56</v>
      </c>
      <c r="D24" s="60">
        <v>-1300</v>
      </c>
      <c r="E24" s="231">
        <v>11.5</v>
      </c>
      <c r="F24" s="231">
        <v>126</v>
      </c>
      <c r="G24" s="225">
        <f t="shared" si="12"/>
        <v>15</v>
      </c>
      <c r="H24" s="152" t="s">
        <v>57</v>
      </c>
      <c r="I24" s="61">
        <v>850</v>
      </c>
      <c r="J24" s="125" t="s">
        <v>59</v>
      </c>
      <c r="K24" s="127">
        <v>0.46527777777777773</v>
      </c>
      <c r="M24" s="90">
        <v>78</v>
      </c>
      <c r="N24" s="75" t="s">
        <v>73</v>
      </c>
      <c r="O24" s="90">
        <v>49</v>
      </c>
      <c r="P24" s="11" t="str">
        <f t="shared" si="13"/>
        <v>Fav</v>
      </c>
      <c r="Q24" s="11" t="str">
        <f t="shared" si="14"/>
        <v>Over</v>
      </c>
      <c r="R24" s="11" t="str">
        <f t="shared" si="9"/>
        <v>no</v>
      </c>
      <c r="S24" s="11" t="str">
        <f t="shared" si="4"/>
        <v/>
      </c>
      <c r="T24" s="11" t="str">
        <f t="shared" si="16"/>
        <v>no</v>
      </c>
      <c r="U24" s="80" t="str">
        <f t="shared" si="6"/>
        <v>Fav</v>
      </c>
      <c r="V24" s="81" t="str">
        <f t="shared" si="15"/>
        <v/>
      </c>
      <c r="W24" s="82" t="str">
        <f t="shared" si="15"/>
        <v/>
      </c>
      <c r="X24" s="82" t="str">
        <f t="shared" si="15"/>
        <v/>
      </c>
      <c r="Y24" s="82" t="str">
        <f t="shared" si="15"/>
        <v>Fav</v>
      </c>
      <c r="Z24" s="83" t="str">
        <f t="shared" si="15"/>
        <v/>
      </c>
      <c r="AA24" s="81" t="str">
        <f t="shared" si="17"/>
        <v/>
      </c>
      <c r="AB24" s="82" t="str">
        <f t="shared" si="17"/>
        <v/>
      </c>
      <c r="AC24" s="82" t="str">
        <f t="shared" si="17"/>
        <v/>
      </c>
      <c r="AD24" s="82" t="str">
        <f t="shared" si="17"/>
        <v>Fav</v>
      </c>
      <c r="AE24" s="83" t="str">
        <f t="shared" si="17"/>
        <v/>
      </c>
    </row>
    <row r="25" spans="2:31" ht="16.5" customHeight="1" x14ac:dyDescent="0.3">
      <c r="B25" s="223">
        <v>7</v>
      </c>
      <c r="C25" s="221" t="s">
        <v>35</v>
      </c>
      <c r="D25" s="46">
        <v>-160</v>
      </c>
      <c r="E25" s="232">
        <v>3</v>
      </c>
      <c r="F25" s="232">
        <v>129</v>
      </c>
      <c r="G25" s="226">
        <f t="shared" si="12"/>
        <v>10</v>
      </c>
      <c r="H25" s="221" t="s">
        <v>20</v>
      </c>
      <c r="I25" s="53">
        <v>140</v>
      </c>
      <c r="J25" s="216" t="s">
        <v>52</v>
      </c>
      <c r="K25" s="217">
        <v>0.48958333333333331</v>
      </c>
      <c r="M25" s="90">
        <v>67</v>
      </c>
      <c r="N25" s="75" t="s">
        <v>73</v>
      </c>
      <c r="O25" s="90">
        <v>63</v>
      </c>
      <c r="P25" s="11" t="str">
        <f t="shared" si="13"/>
        <v>Fav</v>
      </c>
      <c r="Q25" s="11" t="str">
        <f t="shared" si="14"/>
        <v>Over</v>
      </c>
      <c r="R25" s="11" t="str">
        <f t="shared" si="9"/>
        <v>no</v>
      </c>
      <c r="S25" s="11" t="str">
        <f t="shared" si="4"/>
        <v>no</v>
      </c>
      <c r="T25" s="11" t="str">
        <f t="shared" si="16"/>
        <v>yes</v>
      </c>
      <c r="U25" s="80" t="str">
        <f t="shared" si="6"/>
        <v/>
      </c>
      <c r="V25" s="81" t="str">
        <f t="shared" si="15"/>
        <v/>
      </c>
      <c r="W25" s="82" t="str">
        <f t="shared" si="15"/>
        <v/>
      </c>
      <c r="X25" s="82" t="str">
        <f t="shared" si="15"/>
        <v/>
      </c>
      <c r="Y25" s="82" t="str">
        <f t="shared" si="15"/>
        <v/>
      </c>
      <c r="Z25" s="83" t="str">
        <f t="shared" si="15"/>
        <v/>
      </c>
      <c r="AA25" s="81" t="str">
        <f t="shared" si="17"/>
        <v/>
      </c>
      <c r="AB25" s="82" t="str">
        <f t="shared" si="17"/>
        <v/>
      </c>
      <c r="AC25" s="82" t="str">
        <f t="shared" si="17"/>
        <v/>
      </c>
      <c r="AD25" s="82" t="str">
        <f t="shared" si="17"/>
        <v/>
      </c>
      <c r="AE25" s="83" t="str">
        <f t="shared" si="17"/>
        <v/>
      </c>
    </row>
    <row r="26" spans="2:31" ht="16.5" customHeight="1" x14ac:dyDescent="0.3">
      <c r="B26" s="144">
        <v>4</v>
      </c>
      <c r="C26" s="152" t="s">
        <v>14</v>
      </c>
      <c r="D26" s="60">
        <v>-260</v>
      </c>
      <c r="E26" s="231">
        <v>6</v>
      </c>
      <c r="F26" s="231">
        <v>133</v>
      </c>
      <c r="G26" s="225">
        <f t="shared" si="12"/>
        <v>13</v>
      </c>
      <c r="H26" s="152" t="s">
        <v>74</v>
      </c>
      <c r="I26" s="61">
        <v>220</v>
      </c>
      <c r="J26" s="125" t="s">
        <v>54</v>
      </c>
      <c r="K26" s="127">
        <v>0.50694444444444442</v>
      </c>
      <c r="L26" s="10"/>
      <c r="M26" s="90">
        <v>61</v>
      </c>
      <c r="N26" s="75" t="s">
        <v>73</v>
      </c>
      <c r="O26" s="90">
        <v>63</v>
      </c>
      <c r="P26" s="11" t="str">
        <f t="shared" si="13"/>
        <v>Dog</v>
      </c>
      <c r="Q26" s="11" t="str">
        <f t="shared" si="14"/>
        <v>Under</v>
      </c>
      <c r="R26" s="11" t="str">
        <f t="shared" si="9"/>
        <v>no</v>
      </c>
      <c r="S26" s="11" t="str">
        <f t="shared" si="4"/>
        <v/>
      </c>
      <c r="T26" s="11" t="str">
        <f t="shared" si="16"/>
        <v>no</v>
      </c>
      <c r="U26" s="80" t="str">
        <f t="shared" si="6"/>
        <v>Dog</v>
      </c>
      <c r="V26" s="81" t="str">
        <f t="shared" si="15"/>
        <v/>
      </c>
      <c r="W26" s="82" t="str">
        <f t="shared" si="15"/>
        <v>Dog</v>
      </c>
      <c r="X26" s="82" t="str">
        <f t="shared" si="15"/>
        <v/>
      </c>
      <c r="Y26" s="82" t="str">
        <f t="shared" si="15"/>
        <v/>
      </c>
      <c r="Z26" s="83" t="str">
        <f t="shared" si="15"/>
        <v/>
      </c>
      <c r="AA26" s="81" t="str">
        <f t="shared" si="17"/>
        <v/>
      </c>
      <c r="AB26" s="82" t="str">
        <f t="shared" si="17"/>
        <v>Dog</v>
      </c>
      <c r="AC26" s="82" t="str">
        <f t="shared" si="17"/>
        <v/>
      </c>
      <c r="AD26" s="82" t="str">
        <f t="shared" si="17"/>
        <v/>
      </c>
      <c r="AE26" s="83" t="str">
        <f t="shared" si="17"/>
        <v/>
      </c>
    </row>
    <row r="27" spans="2:31" ht="16.5" customHeight="1" x14ac:dyDescent="0.3">
      <c r="B27" s="223">
        <v>1</v>
      </c>
      <c r="C27" s="221" t="s">
        <v>32</v>
      </c>
      <c r="D27" s="46">
        <v>-7000</v>
      </c>
      <c r="E27" s="232">
        <v>21.5</v>
      </c>
      <c r="F27" s="232">
        <v>136</v>
      </c>
      <c r="G27" s="226">
        <f t="shared" si="12"/>
        <v>16</v>
      </c>
      <c r="H27" s="221" t="s">
        <v>75</v>
      </c>
      <c r="I27" s="53">
        <v>3500</v>
      </c>
      <c r="J27" s="216" t="s">
        <v>58</v>
      </c>
      <c r="K27" s="217">
        <v>0.54861111111111105</v>
      </c>
      <c r="M27" s="90">
        <v>83</v>
      </c>
      <c r="N27" s="75" t="s">
        <v>73</v>
      </c>
      <c r="O27" s="90">
        <v>62</v>
      </c>
      <c r="P27" s="11" t="str">
        <f t="shared" si="13"/>
        <v>Dog</v>
      </c>
      <c r="Q27" s="11" t="str">
        <f t="shared" si="14"/>
        <v>Over</v>
      </c>
      <c r="R27" s="11" t="str">
        <f t="shared" si="9"/>
        <v>yes</v>
      </c>
      <c r="S27" s="11" t="str">
        <f t="shared" si="4"/>
        <v/>
      </c>
      <c r="T27" s="11" t="str">
        <f t="shared" si="16"/>
        <v>yes</v>
      </c>
      <c r="U27" s="80" t="str">
        <f t="shared" si="6"/>
        <v>Dog</v>
      </c>
      <c r="V27" s="81" t="str">
        <f t="shared" si="15"/>
        <v/>
      </c>
      <c r="W27" s="82" t="str">
        <f t="shared" si="15"/>
        <v/>
      </c>
      <c r="X27" s="82" t="str">
        <f t="shared" si="15"/>
        <v/>
      </c>
      <c r="Y27" s="82" t="str">
        <f t="shared" si="15"/>
        <v/>
      </c>
      <c r="Z27" s="83" t="str">
        <f t="shared" si="15"/>
        <v>Dog</v>
      </c>
      <c r="AA27" s="81" t="str">
        <f t="shared" si="17"/>
        <v/>
      </c>
      <c r="AB27" s="82" t="str">
        <f t="shared" si="17"/>
        <v/>
      </c>
      <c r="AC27" s="82" t="str">
        <f t="shared" si="17"/>
        <v/>
      </c>
      <c r="AD27" s="82" t="str">
        <f t="shared" si="17"/>
        <v/>
      </c>
      <c r="AE27" s="83" t="str">
        <f t="shared" si="17"/>
        <v>Fav</v>
      </c>
    </row>
    <row r="28" spans="2:31" ht="16.5" customHeight="1" x14ac:dyDescent="0.3">
      <c r="B28" s="144">
        <v>7</v>
      </c>
      <c r="C28" s="152" t="s">
        <v>60</v>
      </c>
      <c r="D28" s="60">
        <v>-120</v>
      </c>
      <c r="E28" s="231">
        <v>2</v>
      </c>
      <c r="F28" s="231">
        <v>130</v>
      </c>
      <c r="G28" s="225">
        <f t="shared" si="12"/>
        <v>10</v>
      </c>
      <c r="H28" s="152" t="s">
        <v>34</v>
      </c>
      <c r="I28" s="61">
        <v>100</v>
      </c>
      <c r="J28" s="125" t="s">
        <v>59</v>
      </c>
      <c r="K28" s="127">
        <v>0.56944444444444442</v>
      </c>
      <c r="L28" s="3"/>
      <c r="M28" s="90">
        <v>57</v>
      </c>
      <c r="N28" s="75" t="s">
        <v>73</v>
      </c>
      <c r="O28" s="90">
        <v>49</v>
      </c>
      <c r="P28" s="11" t="str">
        <f t="shared" si="13"/>
        <v>Fav</v>
      </c>
      <c r="Q28" s="11" t="str">
        <f t="shared" si="14"/>
        <v>Under</v>
      </c>
      <c r="R28" s="11" t="str">
        <f t="shared" si="9"/>
        <v>no</v>
      </c>
      <c r="S28" s="11" t="str">
        <f t="shared" si="4"/>
        <v>no</v>
      </c>
      <c r="T28" s="11" t="str">
        <f t="shared" si="16"/>
        <v>no</v>
      </c>
      <c r="U28" s="80" t="str">
        <f t="shared" si="6"/>
        <v/>
      </c>
      <c r="V28" s="81" t="str">
        <f t="shared" si="15"/>
        <v/>
      </c>
      <c r="W28" s="82" t="str">
        <f t="shared" si="15"/>
        <v/>
      </c>
      <c r="X28" s="82" t="str">
        <f t="shared" si="15"/>
        <v/>
      </c>
      <c r="Y28" s="82" t="str">
        <f t="shared" si="15"/>
        <v/>
      </c>
      <c r="Z28" s="83" t="str">
        <f t="shared" si="15"/>
        <v/>
      </c>
      <c r="AA28" s="81" t="str">
        <f t="shared" si="17"/>
        <v/>
      </c>
      <c r="AB28" s="82" t="str">
        <f t="shared" si="17"/>
        <v/>
      </c>
      <c r="AC28" s="82" t="str">
        <f t="shared" si="17"/>
        <v/>
      </c>
      <c r="AD28" s="82" t="str">
        <f t="shared" si="17"/>
        <v/>
      </c>
      <c r="AE28" s="83" t="str">
        <f t="shared" si="17"/>
        <v/>
      </c>
    </row>
    <row r="29" spans="2:31" ht="16.5" customHeight="1" x14ac:dyDescent="0.3">
      <c r="B29" s="223">
        <v>2</v>
      </c>
      <c r="C29" s="221" t="s">
        <v>16</v>
      </c>
      <c r="D29" s="46">
        <v>-1200</v>
      </c>
      <c r="E29" s="232">
        <v>13</v>
      </c>
      <c r="F29" s="232">
        <v>125.5</v>
      </c>
      <c r="G29" s="226">
        <f t="shared" si="12"/>
        <v>15</v>
      </c>
      <c r="H29" s="221" t="s">
        <v>61</v>
      </c>
      <c r="I29" s="53">
        <v>800</v>
      </c>
      <c r="J29" s="216" t="s">
        <v>52</v>
      </c>
      <c r="K29" s="217">
        <v>0.65972222222222221</v>
      </c>
      <c r="L29" s="10"/>
      <c r="M29" s="90">
        <v>68</v>
      </c>
      <c r="N29" s="75" t="s">
        <v>73</v>
      </c>
      <c r="O29" s="90">
        <v>78</v>
      </c>
      <c r="P29" s="11" t="str">
        <f t="shared" si="13"/>
        <v>Dog</v>
      </c>
      <c r="Q29" s="11" t="str">
        <f t="shared" si="14"/>
        <v>Over</v>
      </c>
      <c r="R29" s="11" t="str">
        <f t="shared" si="9"/>
        <v>no</v>
      </c>
      <c r="S29" s="11" t="str">
        <f t="shared" si="4"/>
        <v/>
      </c>
      <c r="T29" s="11" t="str">
        <f t="shared" si="16"/>
        <v>no</v>
      </c>
      <c r="U29" s="80" t="str">
        <f t="shared" si="6"/>
        <v>Dog</v>
      </c>
      <c r="V29" s="81" t="str">
        <f t="shared" si="15"/>
        <v/>
      </c>
      <c r="W29" s="82" t="str">
        <f t="shared" si="15"/>
        <v/>
      </c>
      <c r="X29" s="82" t="str">
        <f t="shared" si="15"/>
        <v/>
      </c>
      <c r="Y29" s="82" t="str">
        <f t="shared" si="15"/>
        <v>Dog</v>
      </c>
      <c r="Z29" s="83" t="str">
        <f t="shared" si="15"/>
        <v/>
      </c>
      <c r="AA29" s="81" t="str">
        <f t="shared" si="17"/>
        <v/>
      </c>
      <c r="AB29" s="82" t="str">
        <f t="shared" si="17"/>
        <v/>
      </c>
      <c r="AC29" s="82" t="str">
        <f t="shared" si="17"/>
        <v/>
      </c>
      <c r="AD29" s="82" t="str">
        <f t="shared" si="17"/>
        <v>Dog</v>
      </c>
      <c r="AE29" s="83" t="str">
        <f t="shared" si="17"/>
        <v/>
      </c>
    </row>
    <row r="30" spans="2:31" ht="16.5" customHeight="1" x14ac:dyDescent="0.3">
      <c r="B30" s="144">
        <v>2</v>
      </c>
      <c r="C30" s="152" t="s">
        <v>23</v>
      </c>
      <c r="D30" s="60">
        <v>-1700</v>
      </c>
      <c r="E30" s="231">
        <v>13.5</v>
      </c>
      <c r="F30" s="231">
        <v>147.5</v>
      </c>
      <c r="G30" s="225">
        <f t="shared" si="12"/>
        <v>15</v>
      </c>
      <c r="H30" s="152" t="s">
        <v>62</v>
      </c>
      <c r="I30" s="61">
        <v>1100</v>
      </c>
      <c r="J30" s="125" t="s">
        <v>58</v>
      </c>
      <c r="K30" s="127">
        <v>0.67708333333333337</v>
      </c>
      <c r="L30" s="3"/>
      <c r="M30" s="90">
        <v>95</v>
      </c>
      <c r="N30" s="75" t="s">
        <v>73</v>
      </c>
      <c r="O30" s="90">
        <v>70</v>
      </c>
      <c r="P30" s="11" t="str">
        <f t="shared" si="13"/>
        <v>Fav</v>
      </c>
      <c r="Q30" s="11" t="str">
        <f t="shared" si="14"/>
        <v>Over</v>
      </c>
      <c r="R30" s="11" t="str">
        <f t="shared" si="9"/>
        <v>no</v>
      </c>
      <c r="S30" s="11" t="str">
        <f t="shared" si="4"/>
        <v/>
      </c>
      <c r="T30" s="11" t="str">
        <f t="shared" si="16"/>
        <v>no</v>
      </c>
      <c r="U30" s="80" t="str">
        <f t="shared" si="6"/>
        <v>Fav</v>
      </c>
      <c r="V30" s="81" t="str">
        <f t="shared" si="15"/>
        <v/>
      </c>
      <c r="W30" s="82" t="str">
        <f t="shared" si="15"/>
        <v/>
      </c>
      <c r="X30" s="82" t="str">
        <f t="shared" si="15"/>
        <v/>
      </c>
      <c r="Y30" s="82" t="str">
        <f t="shared" si="15"/>
        <v>Fav</v>
      </c>
      <c r="Z30" s="83" t="str">
        <f t="shared" si="15"/>
        <v/>
      </c>
      <c r="AA30" s="81" t="str">
        <f t="shared" si="17"/>
        <v/>
      </c>
      <c r="AB30" s="82" t="str">
        <f t="shared" si="17"/>
        <v/>
      </c>
      <c r="AC30" s="82" t="str">
        <f t="shared" si="17"/>
        <v/>
      </c>
      <c r="AD30" s="82" t="str">
        <f t="shared" si="17"/>
        <v>Fav</v>
      </c>
      <c r="AE30" s="83" t="str">
        <f t="shared" si="17"/>
        <v/>
      </c>
    </row>
    <row r="31" spans="2:31" ht="16.5" customHeight="1" x14ac:dyDescent="0.3">
      <c r="B31" s="223">
        <v>8</v>
      </c>
      <c r="C31" s="221" t="s">
        <v>22</v>
      </c>
      <c r="D31" s="46">
        <v>-220</v>
      </c>
      <c r="E31" s="232">
        <v>3.5</v>
      </c>
      <c r="F31" s="232">
        <v>141</v>
      </c>
      <c r="G31" s="226">
        <f t="shared" si="12"/>
        <v>9</v>
      </c>
      <c r="H31" s="221" t="s">
        <v>63</v>
      </c>
      <c r="I31" s="53">
        <v>190</v>
      </c>
      <c r="J31" s="216" t="s">
        <v>54</v>
      </c>
      <c r="K31" s="217">
        <v>0.68055555555555547</v>
      </c>
      <c r="L31" s="3"/>
      <c r="M31" s="90">
        <v>78</v>
      </c>
      <c r="N31" s="75" t="s">
        <v>73</v>
      </c>
      <c r="O31" s="90">
        <v>71</v>
      </c>
      <c r="P31" s="11" t="str">
        <f t="shared" si="13"/>
        <v>Fav</v>
      </c>
      <c r="Q31" s="11" t="str">
        <f t="shared" si="14"/>
        <v>Over</v>
      </c>
      <c r="R31" s="11" t="str">
        <f t="shared" si="9"/>
        <v>no</v>
      </c>
      <c r="S31" s="11" t="str">
        <f t="shared" si="4"/>
        <v>no</v>
      </c>
      <c r="T31" s="11" t="str">
        <f t="shared" si="16"/>
        <v>no</v>
      </c>
      <c r="U31" s="80" t="str">
        <f t="shared" si="6"/>
        <v/>
      </c>
      <c r="V31" s="81" t="str">
        <f t="shared" ref="V31:Z36" si="18">IF($B31=V$3,$P31,"")</f>
        <v/>
      </c>
      <c r="W31" s="82" t="str">
        <f t="shared" si="18"/>
        <v/>
      </c>
      <c r="X31" s="82" t="str">
        <f t="shared" si="18"/>
        <v/>
      </c>
      <c r="Y31" s="82" t="str">
        <f t="shared" si="18"/>
        <v/>
      </c>
      <c r="Z31" s="83" t="str">
        <f t="shared" si="18"/>
        <v/>
      </c>
      <c r="AA31" s="81" t="str">
        <f t="shared" si="17"/>
        <v/>
      </c>
      <c r="AB31" s="82" t="str">
        <f t="shared" si="17"/>
        <v/>
      </c>
      <c r="AC31" s="82" t="str">
        <f t="shared" si="17"/>
        <v/>
      </c>
      <c r="AD31" s="82" t="str">
        <f t="shared" si="17"/>
        <v/>
      </c>
      <c r="AE31" s="83" t="str">
        <f t="shared" si="17"/>
        <v/>
      </c>
    </row>
    <row r="32" spans="2:31" ht="16.5" customHeight="1" x14ac:dyDescent="0.3">
      <c r="B32" s="144">
        <v>3</v>
      </c>
      <c r="C32" s="152" t="s">
        <v>12</v>
      </c>
      <c r="D32" s="60">
        <v>-5000</v>
      </c>
      <c r="E32" s="231">
        <v>20.5</v>
      </c>
      <c r="F32" s="231">
        <v>139.5</v>
      </c>
      <c r="G32" s="225">
        <f t="shared" si="12"/>
        <v>14</v>
      </c>
      <c r="H32" s="152" t="s">
        <v>64</v>
      </c>
      <c r="I32" s="61">
        <v>2000</v>
      </c>
      <c r="J32" s="125" t="s">
        <v>59</v>
      </c>
      <c r="K32" s="127">
        <v>0.68541666666666667</v>
      </c>
      <c r="L32" s="3"/>
      <c r="M32" s="90">
        <v>79</v>
      </c>
      <c r="N32" s="75" t="s">
        <v>73</v>
      </c>
      <c r="O32" s="90">
        <v>47</v>
      </c>
      <c r="P32" s="11" t="str">
        <f t="shared" si="13"/>
        <v>Fav</v>
      </c>
      <c r="Q32" s="11" t="str">
        <f t="shared" si="14"/>
        <v>Under</v>
      </c>
      <c r="R32" s="11" t="str">
        <f t="shared" si="9"/>
        <v>no</v>
      </c>
      <c r="S32" s="11" t="str">
        <f t="shared" si="4"/>
        <v/>
      </c>
      <c r="T32" s="11" t="str">
        <f t="shared" si="16"/>
        <v>no</v>
      </c>
      <c r="U32" s="80" t="str">
        <f t="shared" si="6"/>
        <v>Fav</v>
      </c>
      <c r="V32" s="81" t="str">
        <f t="shared" si="18"/>
        <v/>
      </c>
      <c r="W32" s="82" t="str">
        <f t="shared" si="18"/>
        <v/>
      </c>
      <c r="X32" s="82" t="str">
        <f t="shared" si="18"/>
        <v>Fav</v>
      </c>
      <c r="Y32" s="82" t="str">
        <f t="shared" si="18"/>
        <v/>
      </c>
      <c r="Z32" s="83" t="str">
        <f t="shared" si="18"/>
        <v/>
      </c>
      <c r="AA32" s="81" t="str">
        <f t="shared" si="17"/>
        <v/>
      </c>
      <c r="AB32" s="82" t="str">
        <f t="shared" si="17"/>
        <v/>
      </c>
      <c r="AC32" s="82" t="str">
        <f t="shared" si="17"/>
        <v>Fav</v>
      </c>
      <c r="AD32" s="82" t="str">
        <f t="shared" si="17"/>
        <v/>
      </c>
      <c r="AE32" s="83" t="str">
        <f t="shared" si="17"/>
        <v/>
      </c>
    </row>
    <row r="33" spans="2:31" ht="16.5" customHeight="1" x14ac:dyDescent="0.3">
      <c r="B33" s="223">
        <v>7</v>
      </c>
      <c r="C33" s="221" t="s">
        <v>17</v>
      </c>
      <c r="D33" s="46">
        <v>-145</v>
      </c>
      <c r="E33" s="232">
        <v>2.5</v>
      </c>
      <c r="F33" s="232">
        <v>137.5</v>
      </c>
      <c r="G33" s="226">
        <f t="shared" si="12"/>
        <v>10</v>
      </c>
      <c r="H33" s="221" t="s">
        <v>65</v>
      </c>
      <c r="I33" s="53">
        <v>125</v>
      </c>
      <c r="J33" s="216" t="s">
        <v>52</v>
      </c>
      <c r="K33" s="217">
        <v>0.76388888888888884</v>
      </c>
      <c r="M33" s="90">
        <v>70</v>
      </c>
      <c r="N33" s="75" t="s">
        <v>73</v>
      </c>
      <c r="O33" s="90">
        <v>55</v>
      </c>
      <c r="P33" s="11" t="str">
        <f t="shared" si="13"/>
        <v>Fav</v>
      </c>
      <c r="Q33" s="11" t="str">
        <f t="shared" si="14"/>
        <v>Under</v>
      </c>
      <c r="R33" s="11" t="str">
        <f t="shared" si="9"/>
        <v>no</v>
      </c>
      <c r="S33" s="11" t="str">
        <f t="shared" si="4"/>
        <v>no</v>
      </c>
      <c r="T33" s="11" t="str">
        <f t="shared" si="16"/>
        <v>no</v>
      </c>
      <c r="U33" s="80" t="str">
        <f t="shared" si="6"/>
        <v/>
      </c>
      <c r="V33" s="81" t="str">
        <f t="shared" si="18"/>
        <v/>
      </c>
      <c r="W33" s="82" t="str">
        <f t="shared" si="18"/>
        <v/>
      </c>
      <c r="X33" s="82" t="str">
        <f t="shared" si="18"/>
        <v/>
      </c>
      <c r="Y33" s="82" t="str">
        <f t="shared" si="18"/>
        <v/>
      </c>
      <c r="Z33" s="83" t="str">
        <f t="shared" si="18"/>
        <v/>
      </c>
      <c r="AA33" s="81" t="str">
        <f t="shared" si="17"/>
        <v/>
      </c>
      <c r="AB33" s="82" t="str">
        <f t="shared" si="17"/>
        <v/>
      </c>
      <c r="AC33" s="82" t="str">
        <f t="shared" si="17"/>
        <v/>
      </c>
      <c r="AD33" s="82" t="str">
        <f t="shared" si="17"/>
        <v/>
      </c>
      <c r="AE33" s="83" t="str">
        <f t="shared" si="17"/>
        <v/>
      </c>
    </row>
    <row r="34" spans="2:31" ht="16.5" customHeight="1" x14ac:dyDescent="0.3">
      <c r="B34" s="144">
        <v>10</v>
      </c>
      <c r="C34" s="152" t="s">
        <v>76</v>
      </c>
      <c r="D34" s="60">
        <v>-120</v>
      </c>
      <c r="E34" s="231">
        <v>1</v>
      </c>
      <c r="F34" s="231">
        <v>140.5</v>
      </c>
      <c r="G34" s="225">
        <f t="shared" si="12"/>
        <v>7</v>
      </c>
      <c r="H34" s="152" t="s">
        <v>13</v>
      </c>
      <c r="I34" s="61">
        <v>100</v>
      </c>
      <c r="J34" s="125" t="s">
        <v>58</v>
      </c>
      <c r="K34" s="127">
        <v>0.78125</v>
      </c>
      <c r="L34" s="3"/>
      <c r="M34" s="90">
        <v>76</v>
      </c>
      <c r="N34" s="75" t="s">
        <v>73</v>
      </c>
      <c r="O34" s="90">
        <v>58</v>
      </c>
      <c r="P34" s="11" t="str">
        <f t="shared" si="13"/>
        <v>Fav</v>
      </c>
      <c r="Q34" s="11" t="str">
        <f t="shared" si="14"/>
        <v>Under</v>
      </c>
      <c r="R34" s="11" t="str">
        <f t="shared" si="9"/>
        <v>no</v>
      </c>
      <c r="S34" s="11" t="str">
        <f t="shared" si="4"/>
        <v>no</v>
      </c>
      <c r="T34" s="11" t="str">
        <f t="shared" si="16"/>
        <v>no</v>
      </c>
      <c r="U34" s="80" t="str">
        <f t="shared" si="6"/>
        <v/>
      </c>
      <c r="V34" s="81" t="str">
        <f t="shared" si="18"/>
        <v/>
      </c>
      <c r="W34" s="82" t="str">
        <f t="shared" si="18"/>
        <v/>
      </c>
      <c r="X34" s="82" t="str">
        <f t="shared" si="18"/>
        <v/>
      </c>
      <c r="Y34" s="82" t="str">
        <f t="shared" si="18"/>
        <v/>
      </c>
      <c r="Z34" s="83" t="str">
        <f t="shared" si="18"/>
        <v/>
      </c>
      <c r="AA34" s="81" t="str">
        <f t="shared" si="17"/>
        <v/>
      </c>
      <c r="AB34" s="82" t="str">
        <f t="shared" si="17"/>
        <v/>
      </c>
      <c r="AC34" s="82" t="str">
        <f t="shared" si="17"/>
        <v/>
      </c>
      <c r="AD34" s="82" t="str">
        <f t="shared" si="17"/>
        <v/>
      </c>
      <c r="AE34" s="83" t="str">
        <f t="shared" si="17"/>
        <v/>
      </c>
    </row>
    <row r="35" spans="2:31" ht="16.5" customHeight="1" x14ac:dyDescent="0.3">
      <c r="B35" s="223">
        <v>1</v>
      </c>
      <c r="C35" s="221" t="s">
        <v>5</v>
      </c>
      <c r="D35" s="46">
        <v>-6000</v>
      </c>
      <c r="E35" s="232">
        <v>20</v>
      </c>
      <c r="F35" s="232">
        <v>135</v>
      </c>
      <c r="G35" s="226">
        <f t="shared" si="12"/>
        <v>16</v>
      </c>
      <c r="H35" s="221" t="s">
        <v>66</v>
      </c>
      <c r="I35" s="53">
        <v>2500</v>
      </c>
      <c r="J35" s="216" t="s">
        <v>54</v>
      </c>
      <c r="K35" s="217">
        <v>0.78472222222222221</v>
      </c>
      <c r="M35" s="90">
        <v>64</v>
      </c>
      <c r="N35" s="75" t="s">
        <v>73</v>
      </c>
      <c r="O35" s="90">
        <v>57</v>
      </c>
      <c r="P35" s="11" t="str">
        <f t="shared" si="13"/>
        <v>Dog</v>
      </c>
      <c r="Q35" s="11" t="str">
        <f t="shared" si="14"/>
        <v>Under</v>
      </c>
      <c r="R35" s="11" t="str">
        <f t="shared" si="9"/>
        <v>yes</v>
      </c>
      <c r="S35" s="11" t="str">
        <f t="shared" si="4"/>
        <v/>
      </c>
      <c r="T35" s="11" t="str">
        <f t="shared" si="16"/>
        <v>no</v>
      </c>
      <c r="U35" s="80" t="str">
        <f t="shared" si="6"/>
        <v>Dog</v>
      </c>
      <c r="V35" s="81" t="str">
        <f t="shared" si="18"/>
        <v/>
      </c>
      <c r="W35" s="82" t="str">
        <f t="shared" si="18"/>
        <v/>
      </c>
      <c r="X35" s="82" t="str">
        <f t="shared" si="18"/>
        <v/>
      </c>
      <c r="Y35" s="82" t="str">
        <f t="shared" si="18"/>
        <v/>
      </c>
      <c r="Z35" s="83" t="str">
        <f t="shared" si="18"/>
        <v>Dog</v>
      </c>
      <c r="AA35" s="81" t="str">
        <f t="shared" si="17"/>
        <v/>
      </c>
      <c r="AB35" s="82" t="str">
        <f t="shared" si="17"/>
        <v/>
      </c>
      <c r="AC35" s="82" t="str">
        <f t="shared" si="17"/>
        <v/>
      </c>
      <c r="AD35" s="82" t="str">
        <f t="shared" si="17"/>
        <v/>
      </c>
      <c r="AE35" s="83" t="str">
        <f t="shared" si="17"/>
        <v>Fav</v>
      </c>
    </row>
    <row r="36" spans="2:31" ht="16.5" customHeight="1" x14ac:dyDescent="0.3">
      <c r="B36" s="146">
        <v>11</v>
      </c>
      <c r="C36" s="154" t="s">
        <v>67</v>
      </c>
      <c r="D36" s="64">
        <v>-165</v>
      </c>
      <c r="E36" s="233">
        <v>3</v>
      </c>
      <c r="F36" s="233">
        <v>135</v>
      </c>
      <c r="G36" s="227">
        <f t="shared" si="12"/>
        <v>6</v>
      </c>
      <c r="H36" s="154" t="s">
        <v>68</v>
      </c>
      <c r="I36" s="65">
        <v>145</v>
      </c>
      <c r="J36" s="126" t="s">
        <v>59</v>
      </c>
      <c r="K36" s="128">
        <v>0.7895833333333333</v>
      </c>
      <c r="M36" s="90">
        <v>83</v>
      </c>
      <c r="N36" s="75" t="s">
        <v>73</v>
      </c>
      <c r="O36" s="90">
        <v>63</v>
      </c>
      <c r="P36" s="11" t="str">
        <f t="shared" si="13"/>
        <v>Fav</v>
      </c>
      <c r="Q36" s="11" t="str">
        <f t="shared" si="14"/>
        <v>Over</v>
      </c>
      <c r="R36" s="11" t="str">
        <f t="shared" si="9"/>
        <v>no</v>
      </c>
      <c r="S36" s="11" t="str">
        <f t="shared" si="4"/>
        <v>no</v>
      </c>
      <c r="T36" s="11" t="str">
        <f t="shared" si="16"/>
        <v>no</v>
      </c>
      <c r="U36" s="84" t="str">
        <f t="shared" si="6"/>
        <v/>
      </c>
      <c r="V36" s="85" t="str">
        <f t="shared" si="18"/>
        <v/>
      </c>
      <c r="W36" s="86" t="str">
        <f t="shared" si="18"/>
        <v/>
      </c>
      <c r="X36" s="86" t="str">
        <f t="shared" si="18"/>
        <v/>
      </c>
      <c r="Y36" s="86" t="str">
        <f t="shared" si="18"/>
        <v/>
      </c>
      <c r="Z36" s="87" t="str">
        <f t="shared" si="18"/>
        <v/>
      </c>
      <c r="AA36" s="85" t="str">
        <f t="shared" si="17"/>
        <v/>
      </c>
      <c r="AB36" s="86" t="str">
        <f t="shared" si="17"/>
        <v/>
      </c>
      <c r="AC36" s="86" t="str">
        <f t="shared" si="17"/>
        <v/>
      </c>
      <c r="AD36" s="86" t="str">
        <f t="shared" si="17"/>
        <v/>
      </c>
      <c r="AE36" s="87" t="str">
        <f t="shared" si="17"/>
        <v/>
      </c>
    </row>
    <row r="37" spans="2:31" ht="15.75" customHeight="1" x14ac:dyDescent="0.25">
      <c r="E37" s="59"/>
      <c r="F37" s="59"/>
      <c r="G37" s="1"/>
      <c r="H37" s="58"/>
      <c r="I37" s="94"/>
      <c r="P37" s="201" t="str">
        <f>COUNTIF(P21:P36,"Fav")&amp;"-"&amp;COUNTIF(P21:P36,"Dog")&amp;"-"&amp;COUNTIF(P21:P36,"Push")</f>
        <v>9-7-0</v>
      </c>
      <c r="Q37" s="201" t="str">
        <f>COUNTIF(Q21:Q36,"Over")&amp;"-"&amp;COUNTIF(Q21:Q36,"Under")&amp;"-"&amp;COUNTIF(Q21:Q36,"Push")</f>
        <v>8-8-0</v>
      </c>
      <c r="R37" s="201" t="str">
        <f>COUNTIF(R21:R36,"yes")&amp;"-"&amp;COUNTIF(R21:R36,"no")</f>
        <v>3-13</v>
      </c>
      <c r="S37" s="201" t="str">
        <f>COUNTIF(S21:S36,"yes")&amp;"-"&amp;COUNTIF(S21:S36,"no")</f>
        <v>0-7</v>
      </c>
      <c r="T37" s="201" t="str">
        <f>COUNTIF(T21:T36,"yes")&amp;"-"&amp;COUNTIF(T21:T36,"no")</f>
        <v>2-14</v>
      </c>
      <c r="U37" s="201" t="str">
        <f t="shared" ref="U37:Z37" si="19">COUNTIF(U21:U36,"Fav")&amp;"-"&amp;COUNTIF(U21:U36,"Dog")&amp;"-"&amp;COUNTIF(U21:U36,"Push")</f>
        <v>3-6-0</v>
      </c>
      <c r="V37" s="201" t="str">
        <f t="shared" si="19"/>
        <v>0-1-0</v>
      </c>
      <c r="W37" s="201" t="str">
        <f t="shared" si="19"/>
        <v>0-1-0</v>
      </c>
      <c r="X37" s="201" t="str">
        <f t="shared" si="19"/>
        <v>1-0-0</v>
      </c>
      <c r="Y37" s="201" t="str">
        <f t="shared" si="19"/>
        <v>2-2-0</v>
      </c>
      <c r="Z37" s="201" t="str">
        <f t="shared" si="19"/>
        <v>0-2-0</v>
      </c>
      <c r="AA37" s="201" t="str">
        <f>COUNTIF(AA21:AA36,"Fav")&amp;"-"&amp;COUNTIF(AA21:AA36,"Dog")</f>
        <v>0-1</v>
      </c>
      <c r="AB37" s="201" t="str">
        <f>COUNTIF(AB21:AB36,"Fav")&amp;"-"&amp;COUNTIF(AB21:AB36,"Dog")</f>
        <v>0-1</v>
      </c>
      <c r="AC37" s="201" t="str">
        <f>COUNTIF(AC21:AC36,"Fav")&amp;"-"&amp;COUNTIF(AC21:AC36,"Dog")</f>
        <v>1-0</v>
      </c>
      <c r="AD37" s="201" t="str">
        <f>COUNTIF(AD21:AD36,"Fav")&amp;"-"&amp;COUNTIF(AD21:AD36,"Dog")</f>
        <v>3-1</v>
      </c>
      <c r="AE37" s="201" t="str">
        <f>COUNTIF(AE21:AE36,"Fav")&amp;"-"&amp;COUNTIF(AE21:AE36,"Dog")</f>
        <v>2-0</v>
      </c>
    </row>
    <row r="38" spans="2:31" s="210" customFormat="1" ht="15.75" customHeight="1" x14ac:dyDescent="0.3">
      <c r="B38" s="205"/>
      <c r="C38" s="206"/>
      <c r="D38" s="207"/>
      <c r="E38" s="203"/>
      <c r="F38" s="203"/>
      <c r="G38" s="205"/>
      <c r="H38" s="206"/>
      <c r="I38" s="207"/>
      <c r="J38" s="208"/>
      <c r="K38" s="209"/>
      <c r="L38" s="204"/>
      <c r="M38" s="88"/>
      <c r="N38" s="5"/>
      <c r="O38" s="204" t="s">
        <v>114</v>
      </c>
      <c r="P38" s="202" t="str">
        <f>COUNTIF(P4:P36,"Fav")&amp;"-"&amp;COUNTIF(P4:P36,"Dog")&amp;"-"&amp;COUNTIF(P4:P36,"Push")</f>
        <v>18-14-0</v>
      </c>
      <c r="Q38" s="202" t="str">
        <f>COUNTIF(Q4:Q37,"Over")&amp;"-"&amp;COUNTIF(Q4:Q37,"Under")&amp;"-"&amp;COUNTIF(Q4:Q36,"Push")</f>
        <v>14-18-0</v>
      </c>
      <c r="R38" s="202" t="str">
        <f>COUNTIF(R4:R37,"yes")&amp;"-"&amp;COUNTIF(R4:R37,"no")</f>
        <v>5-27</v>
      </c>
      <c r="S38" s="201" t="str">
        <f>COUNTIF(S4:S37,"yes")&amp;"-"&amp;COUNTIF(S4:S37,"no")</f>
        <v>1-14</v>
      </c>
      <c r="T38" s="201" t="str">
        <f>COUNTIF(T4:T37,"yes")&amp;"-"&amp;COUNTIF(T4:T37,"no")</f>
        <v>4-28</v>
      </c>
      <c r="U38" s="202" t="str">
        <f t="shared" ref="U38:Z38" si="20">COUNTIF(U4:U37,"Fav")&amp;"-"&amp;COUNTIF(U4:U37,"Dog")&amp;"-"&amp;COUNTIF(U4:U37,"Push")</f>
        <v>9-11-0</v>
      </c>
      <c r="V38" s="202" t="str">
        <f t="shared" si="20"/>
        <v>1-3-0</v>
      </c>
      <c r="W38" s="202" t="str">
        <f t="shared" si="20"/>
        <v>3-1-0</v>
      </c>
      <c r="X38" s="202" t="str">
        <f t="shared" si="20"/>
        <v>2-2-0</v>
      </c>
      <c r="Y38" s="202" t="str">
        <f t="shared" si="20"/>
        <v>2-2-0</v>
      </c>
      <c r="Z38" s="202" t="str">
        <f t="shared" si="20"/>
        <v>1-3-0</v>
      </c>
      <c r="AA38" s="202" t="str">
        <f>COUNTIF(AA4:AA37,"Fav")&amp;"-"&amp;COUNTIF(AA4:AA37,"Dog")</f>
        <v>1-3</v>
      </c>
      <c r="AB38" s="202" t="str">
        <f>COUNTIF(AB4:AB37,"Fav")&amp;"-"&amp;COUNTIF(AB4:AB37,"Dog")</f>
        <v>3-1</v>
      </c>
      <c r="AC38" s="202" t="str">
        <f>COUNTIF(AC4:AC37,"Fav")&amp;"-"&amp;COUNTIF(AC4:AC37,"Dog")</f>
        <v>3-1</v>
      </c>
      <c r="AD38" s="202" t="str">
        <f>COUNTIF(AD4:AD37,"Fav")&amp;"-"&amp;COUNTIF(AD4:AD37,"Dog")</f>
        <v>3-1</v>
      </c>
      <c r="AE38" s="202" t="str">
        <f>COUNTIF(AE4:AE37,"Fav")&amp;"-"&amp;COUNTIF(AE4:AE37,"Dog")</f>
        <v>4-0</v>
      </c>
    </row>
    <row r="39" spans="2:31" x14ac:dyDescent="0.25">
      <c r="G39" s="4"/>
    </row>
    <row r="40" spans="2:31" ht="25.5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3</v>
      </c>
      <c r="C42" s="220" t="s">
        <v>36</v>
      </c>
      <c r="D42" s="45"/>
      <c r="E42" s="230">
        <v>5.5</v>
      </c>
      <c r="F42" s="230">
        <v>60</v>
      </c>
      <c r="G42" s="224">
        <f t="shared" ref="G42:G57" si="21">17-B42</f>
        <v>14</v>
      </c>
      <c r="H42" s="220" t="s">
        <v>37</v>
      </c>
      <c r="I42" s="52"/>
      <c r="J42" s="214" t="s">
        <v>40</v>
      </c>
      <c r="K42" s="215">
        <v>0.38541666666666669</v>
      </c>
      <c r="M42" s="90">
        <v>35</v>
      </c>
      <c r="N42" s="75" t="s">
        <v>73</v>
      </c>
      <c r="O42" s="90">
        <v>18</v>
      </c>
      <c r="P42" s="11" t="str">
        <f t="shared" ref="P42:P57" si="22">IF((M42-E42)&gt;O42,"Fav",IF(M42&lt;(O42+E42),"Dog","Push"))</f>
        <v>Fav</v>
      </c>
      <c r="Q42" s="11" t="str">
        <f t="shared" ref="Q42:Q57" si="23">IF((M42+O42)&gt;F42,"Over",IF((M42+O42)&lt;F42,"Under","Push"))</f>
        <v>Under</v>
      </c>
      <c r="R42" s="11" t="str">
        <f t="shared" ref="R42:R57" si="24">IF(AND(M42&gt;O42,M42-O42&lt;=E42),"yes","no")</f>
        <v>no</v>
      </c>
      <c r="S42" s="11" t="str">
        <f>IF(E42&lt;4,R42,"")</f>
        <v/>
      </c>
      <c r="T42" s="11" t="str">
        <f>IF(AND((M42-O42)&gt;=(E42-1),(M42-O42)&lt;=(E42+1)),"yes", "no")</f>
        <v>no</v>
      </c>
      <c r="U42" s="76" t="str">
        <f t="shared" ref="U42:U57" si="25">IF(B42&lt;6,P42,"")</f>
        <v>Fav</v>
      </c>
      <c r="V42" s="77" t="str">
        <f t="shared" ref="V42:Z57" si="26">IF($B42=V$3,$P42,"")</f>
        <v/>
      </c>
      <c r="W42" s="78" t="str">
        <f t="shared" si="26"/>
        <v/>
      </c>
      <c r="X42" s="78" t="str">
        <f t="shared" si="26"/>
        <v>Fav</v>
      </c>
      <c r="Y42" s="78" t="str">
        <f t="shared" si="26"/>
        <v/>
      </c>
      <c r="Z42" s="79" t="str">
        <f t="shared" si="26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>Fav</v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6</v>
      </c>
      <c r="C43" s="152" t="s">
        <v>38</v>
      </c>
      <c r="D43" s="60"/>
      <c r="E43" s="231">
        <v>1.5</v>
      </c>
      <c r="F43" s="231">
        <v>55.5</v>
      </c>
      <c r="G43" s="225">
        <f t="shared" si="21"/>
        <v>11</v>
      </c>
      <c r="H43" s="152" t="s">
        <v>39</v>
      </c>
      <c r="I43" s="61"/>
      <c r="J43" s="125" t="s">
        <v>44</v>
      </c>
      <c r="K43" s="127">
        <v>0.40277777777777773</v>
      </c>
      <c r="M43" s="90">
        <v>21</v>
      </c>
      <c r="N43" s="75" t="s">
        <v>73</v>
      </c>
      <c r="O43" s="90">
        <v>14</v>
      </c>
      <c r="P43" s="11" t="str">
        <f t="shared" si="22"/>
        <v>Fav</v>
      </c>
      <c r="Q43" s="11" t="str">
        <f t="shared" si="23"/>
        <v>Under</v>
      </c>
      <c r="R43" s="11" t="str">
        <f t="shared" si="24"/>
        <v>no</v>
      </c>
      <c r="S43" s="11" t="str">
        <f t="shared" ref="S43:S57" si="27">IF(E43&lt;4,R43,"")</f>
        <v>no</v>
      </c>
      <c r="T43" s="11" t="str">
        <f t="shared" ref="T43:T57" si="28">IF(AND((M43-O43)&gt;=(E43-1),(M43-O43)&lt;=(E43+1)),"yes", "no")</f>
        <v>no</v>
      </c>
      <c r="U43" s="80" t="str">
        <f t="shared" si="25"/>
        <v/>
      </c>
      <c r="V43" s="81" t="str">
        <f t="shared" si="26"/>
        <v/>
      </c>
      <c r="W43" s="82" t="str">
        <f t="shared" si="26"/>
        <v/>
      </c>
      <c r="X43" s="82" t="str">
        <f t="shared" si="26"/>
        <v/>
      </c>
      <c r="Y43" s="82" t="str">
        <f t="shared" si="26"/>
        <v/>
      </c>
      <c r="Z43" s="83" t="str">
        <f t="shared" si="26"/>
        <v/>
      </c>
      <c r="AA43" s="81" t="str">
        <f t="shared" ref="AA43:AE57" si="29">IF($B43=AA$3,IF($M43=$O43,"Push",IF($M43&gt;$O43,"Fav","Dog")),"")</f>
        <v/>
      </c>
      <c r="AB43" s="82" t="str">
        <f t="shared" si="29"/>
        <v/>
      </c>
      <c r="AC43" s="82" t="str">
        <f t="shared" si="29"/>
        <v/>
      </c>
      <c r="AD43" s="82" t="str">
        <f t="shared" si="29"/>
        <v/>
      </c>
      <c r="AE43" s="83" t="str">
        <f t="shared" si="29"/>
        <v/>
      </c>
    </row>
    <row r="44" spans="2:31" ht="16.5" customHeight="1" x14ac:dyDescent="0.3">
      <c r="B44" s="223">
        <v>8</v>
      </c>
      <c r="C44" s="221" t="s">
        <v>4</v>
      </c>
      <c r="D44" s="46"/>
      <c r="E44" s="232">
        <v>2.5</v>
      </c>
      <c r="F44" s="232">
        <v>54.5</v>
      </c>
      <c r="G44" s="226">
        <f t="shared" si="21"/>
        <v>9</v>
      </c>
      <c r="H44" s="221" t="s">
        <v>29</v>
      </c>
      <c r="I44" s="53"/>
      <c r="J44" s="216" t="s">
        <v>41</v>
      </c>
      <c r="K44" s="217">
        <v>0.44444444444444442</v>
      </c>
      <c r="M44" s="90">
        <v>21</v>
      </c>
      <c r="N44" s="75" t="s">
        <v>73</v>
      </c>
      <c r="O44" s="90">
        <v>26</v>
      </c>
      <c r="P44" s="11" t="str">
        <f t="shared" si="22"/>
        <v>Dog</v>
      </c>
      <c r="Q44" s="11" t="str">
        <f t="shared" si="23"/>
        <v>Under</v>
      </c>
      <c r="R44" s="11" t="str">
        <f t="shared" si="24"/>
        <v>no</v>
      </c>
      <c r="S44" s="11" t="str">
        <f t="shared" si="27"/>
        <v>no</v>
      </c>
      <c r="T44" s="11" t="str">
        <f t="shared" si="28"/>
        <v>no</v>
      </c>
      <c r="U44" s="80" t="str">
        <f t="shared" si="25"/>
        <v/>
      </c>
      <c r="V44" s="81" t="str">
        <f t="shared" si="26"/>
        <v/>
      </c>
      <c r="W44" s="82" t="str">
        <f t="shared" si="26"/>
        <v/>
      </c>
      <c r="X44" s="82" t="str">
        <f t="shared" si="26"/>
        <v/>
      </c>
      <c r="Y44" s="82" t="str">
        <f t="shared" si="26"/>
        <v/>
      </c>
      <c r="Z44" s="83" t="str">
        <f t="shared" si="26"/>
        <v/>
      </c>
      <c r="AA44" s="81" t="str">
        <f t="shared" si="29"/>
        <v/>
      </c>
      <c r="AB44" s="82" t="str">
        <f t="shared" si="29"/>
        <v/>
      </c>
      <c r="AC44" s="82" t="str">
        <f t="shared" si="29"/>
        <v/>
      </c>
      <c r="AD44" s="82" t="str">
        <f t="shared" si="29"/>
        <v/>
      </c>
      <c r="AE44" s="83" t="str">
        <f t="shared" si="29"/>
        <v/>
      </c>
    </row>
    <row r="45" spans="2:31" ht="16.5" customHeight="1" x14ac:dyDescent="0.3">
      <c r="B45" s="144">
        <v>4</v>
      </c>
      <c r="C45" s="152" t="s">
        <v>42</v>
      </c>
      <c r="D45" s="60"/>
      <c r="E45" s="231">
        <v>5.5</v>
      </c>
      <c r="F45" s="231">
        <v>56.5</v>
      </c>
      <c r="G45" s="225">
        <f t="shared" si="21"/>
        <v>13</v>
      </c>
      <c r="H45" s="152" t="s">
        <v>33</v>
      </c>
      <c r="I45" s="61"/>
      <c r="J45" s="125" t="s">
        <v>43</v>
      </c>
      <c r="K45" s="127">
        <v>0.46527777777777773</v>
      </c>
      <c r="M45" s="90">
        <v>29</v>
      </c>
      <c r="N45" s="75" t="s">
        <v>73</v>
      </c>
      <c r="O45" s="90">
        <v>16</v>
      </c>
      <c r="P45" s="11" t="str">
        <f t="shared" si="22"/>
        <v>Fav</v>
      </c>
      <c r="Q45" s="11" t="str">
        <f t="shared" si="23"/>
        <v>Under</v>
      </c>
      <c r="R45" s="11" t="str">
        <f t="shared" si="24"/>
        <v>no</v>
      </c>
      <c r="S45" s="11" t="str">
        <f t="shared" si="27"/>
        <v/>
      </c>
      <c r="T45" s="11" t="str">
        <f t="shared" si="28"/>
        <v>no</v>
      </c>
      <c r="U45" s="80" t="str">
        <f t="shared" si="25"/>
        <v>Fav</v>
      </c>
      <c r="V45" s="81" t="str">
        <f t="shared" si="26"/>
        <v/>
      </c>
      <c r="W45" s="82" t="str">
        <f t="shared" si="26"/>
        <v>Fav</v>
      </c>
      <c r="X45" s="82" t="str">
        <f t="shared" si="26"/>
        <v/>
      </c>
      <c r="Y45" s="82" t="str">
        <f t="shared" si="26"/>
        <v/>
      </c>
      <c r="Z45" s="83" t="str">
        <f t="shared" si="26"/>
        <v/>
      </c>
      <c r="AA45" s="81" t="str">
        <f t="shared" si="29"/>
        <v/>
      </c>
      <c r="AB45" s="82" t="str">
        <f t="shared" si="29"/>
        <v>Fav</v>
      </c>
      <c r="AC45" s="82" t="str">
        <f t="shared" si="29"/>
        <v/>
      </c>
      <c r="AD45" s="82" t="str">
        <f t="shared" si="29"/>
        <v/>
      </c>
      <c r="AE45" s="83" t="str">
        <f t="shared" si="29"/>
        <v/>
      </c>
    </row>
    <row r="46" spans="2:31" ht="16.5" customHeight="1" x14ac:dyDescent="0.3">
      <c r="B46" s="223">
        <v>6</v>
      </c>
      <c r="C46" s="221" t="s">
        <v>21</v>
      </c>
      <c r="D46" s="46"/>
      <c r="E46" s="232">
        <v>0.5</v>
      </c>
      <c r="F46" s="232">
        <v>65</v>
      </c>
      <c r="G46" s="226">
        <f t="shared" si="21"/>
        <v>11</v>
      </c>
      <c r="H46" s="221" t="s">
        <v>70</v>
      </c>
      <c r="I46" s="53"/>
      <c r="J46" s="216" t="s">
        <v>40</v>
      </c>
      <c r="K46" s="217">
        <v>0.48958333333333331</v>
      </c>
      <c r="M46" s="90">
        <v>32</v>
      </c>
      <c r="N46" s="75" t="s">
        <v>73</v>
      </c>
      <c r="O46" s="90">
        <v>22</v>
      </c>
      <c r="P46" s="11" t="str">
        <f t="shared" si="22"/>
        <v>Fav</v>
      </c>
      <c r="Q46" s="11" t="str">
        <f t="shared" si="23"/>
        <v>Under</v>
      </c>
      <c r="R46" s="11" t="str">
        <f t="shared" si="24"/>
        <v>no</v>
      </c>
      <c r="S46" s="11" t="str">
        <f t="shared" si="27"/>
        <v>no</v>
      </c>
      <c r="T46" s="11" t="str">
        <f t="shared" si="28"/>
        <v>no</v>
      </c>
      <c r="U46" s="80" t="str">
        <f t="shared" si="25"/>
        <v/>
      </c>
      <c r="V46" s="81" t="str">
        <f t="shared" si="26"/>
        <v/>
      </c>
      <c r="W46" s="82" t="str">
        <f t="shared" si="26"/>
        <v/>
      </c>
      <c r="X46" s="82" t="str">
        <f t="shared" si="26"/>
        <v/>
      </c>
      <c r="Y46" s="82" t="str">
        <f t="shared" si="26"/>
        <v/>
      </c>
      <c r="Z46" s="83" t="str">
        <f t="shared" si="26"/>
        <v/>
      </c>
      <c r="AA46" s="81" t="str">
        <f t="shared" si="29"/>
        <v/>
      </c>
      <c r="AB46" s="82" t="str">
        <f t="shared" si="29"/>
        <v/>
      </c>
      <c r="AC46" s="82" t="str">
        <f t="shared" si="29"/>
        <v/>
      </c>
      <c r="AD46" s="82" t="str">
        <f t="shared" si="29"/>
        <v/>
      </c>
      <c r="AE46" s="83" t="str">
        <f t="shared" si="29"/>
        <v/>
      </c>
    </row>
    <row r="47" spans="2:31" ht="16.5" customHeight="1" x14ac:dyDescent="0.3">
      <c r="B47" s="144">
        <v>3</v>
      </c>
      <c r="C47" s="152" t="s">
        <v>7</v>
      </c>
      <c r="D47" s="60"/>
      <c r="E47" s="231">
        <v>2</v>
      </c>
      <c r="F47" s="231">
        <v>62.5</v>
      </c>
      <c r="G47" s="225">
        <f t="shared" si="21"/>
        <v>14</v>
      </c>
      <c r="H47" s="152" t="s">
        <v>25</v>
      </c>
      <c r="I47" s="61"/>
      <c r="J47" s="125" t="s">
        <v>44</v>
      </c>
      <c r="K47" s="127">
        <v>0.50694444444444442</v>
      </c>
      <c r="M47" s="90">
        <v>23</v>
      </c>
      <c r="N47" s="75" t="s">
        <v>73</v>
      </c>
      <c r="O47" s="90">
        <v>25</v>
      </c>
      <c r="P47" s="11" t="str">
        <f t="shared" si="22"/>
        <v>Dog</v>
      </c>
      <c r="Q47" s="11" t="str">
        <f t="shared" si="23"/>
        <v>Under</v>
      </c>
      <c r="R47" s="11" t="str">
        <f t="shared" si="24"/>
        <v>no</v>
      </c>
      <c r="S47" s="11" t="str">
        <f t="shared" si="27"/>
        <v>no</v>
      </c>
      <c r="T47" s="11" t="str">
        <f t="shared" si="28"/>
        <v>no</v>
      </c>
      <c r="U47" s="80" t="str">
        <f t="shared" si="25"/>
        <v>Dog</v>
      </c>
      <c r="V47" s="81" t="str">
        <f t="shared" si="26"/>
        <v/>
      </c>
      <c r="W47" s="82" t="str">
        <f t="shared" si="26"/>
        <v/>
      </c>
      <c r="X47" s="82" t="str">
        <f t="shared" si="26"/>
        <v>Dog</v>
      </c>
      <c r="Y47" s="82" t="str">
        <f t="shared" si="26"/>
        <v/>
      </c>
      <c r="Z47" s="83" t="str">
        <f t="shared" si="26"/>
        <v/>
      </c>
      <c r="AA47" s="81" t="str">
        <f t="shared" si="29"/>
        <v/>
      </c>
      <c r="AB47" s="82" t="str">
        <f t="shared" si="29"/>
        <v/>
      </c>
      <c r="AC47" s="82" t="str">
        <f t="shared" si="29"/>
        <v>Dog</v>
      </c>
      <c r="AD47" s="82" t="str">
        <f t="shared" si="29"/>
        <v/>
      </c>
      <c r="AE47" s="83" t="str">
        <f t="shared" si="29"/>
        <v/>
      </c>
    </row>
    <row r="48" spans="2:31" ht="16.5" customHeight="1" x14ac:dyDescent="0.3">
      <c r="B48" s="223">
        <v>1</v>
      </c>
      <c r="C48" s="221" t="s">
        <v>1</v>
      </c>
      <c r="D48" s="46"/>
      <c r="E48" s="232">
        <v>13.5</v>
      </c>
      <c r="F48" s="232">
        <v>59.5</v>
      </c>
      <c r="G48" s="226">
        <f t="shared" si="21"/>
        <v>16</v>
      </c>
      <c r="H48" s="221" t="s">
        <v>45</v>
      </c>
      <c r="I48" s="93"/>
      <c r="J48" s="216" t="s">
        <v>41</v>
      </c>
      <c r="K48" s="217">
        <v>0.54861111111111105</v>
      </c>
      <c r="M48" s="90">
        <v>34</v>
      </c>
      <c r="N48" s="75" t="s">
        <v>73</v>
      </c>
      <c r="O48" s="90">
        <v>31</v>
      </c>
      <c r="P48" s="11" t="str">
        <f t="shared" si="22"/>
        <v>Dog</v>
      </c>
      <c r="Q48" s="11" t="str">
        <f t="shared" si="23"/>
        <v>Over</v>
      </c>
      <c r="R48" s="11" t="str">
        <f t="shared" si="24"/>
        <v>yes</v>
      </c>
      <c r="S48" s="11" t="str">
        <f t="shared" si="27"/>
        <v/>
      </c>
      <c r="T48" s="11" t="str">
        <f t="shared" si="28"/>
        <v>no</v>
      </c>
      <c r="U48" s="80" t="str">
        <f t="shared" si="25"/>
        <v>Dog</v>
      </c>
      <c r="V48" s="81" t="str">
        <f t="shared" si="26"/>
        <v/>
      </c>
      <c r="W48" s="82" t="str">
        <f t="shared" si="26"/>
        <v/>
      </c>
      <c r="X48" s="82" t="str">
        <f t="shared" si="26"/>
        <v/>
      </c>
      <c r="Y48" s="82" t="str">
        <f t="shared" si="26"/>
        <v/>
      </c>
      <c r="Z48" s="83" t="str">
        <f t="shared" si="26"/>
        <v>Dog</v>
      </c>
      <c r="AA48" s="81" t="str">
        <f t="shared" si="29"/>
        <v/>
      </c>
      <c r="AB48" s="82" t="str">
        <f t="shared" si="29"/>
        <v/>
      </c>
      <c r="AC48" s="82" t="str">
        <f t="shared" si="29"/>
        <v/>
      </c>
      <c r="AD48" s="82" t="str">
        <f t="shared" si="29"/>
        <v/>
      </c>
      <c r="AE48" s="83" t="str">
        <f t="shared" si="29"/>
        <v>Fav</v>
      </c>
    </row>
    <row r="49" spans="2:31" ht="16.5" customHeight="1" x14ac:dyDescent="0.3">
      <c r="B49" s="144">
        <v>5</v>
      </c>
      <c r="C49" s="152" t="s">
        <v>46</v>
      </c>
      <c r="D49" s="60"/>
      <c r="E49" s="231">
        <v>1</v>
      </c>
      <c r="F49" s="231">
        <v>62</v>
      </c>
      <c r="G49" s="225">
        <f t="shared" si="21"/>
        <v>12</v>
      </c>
      <c r="H49" s="152" t="s">
        <v>47</v>
      </c>
      <c r="I49" s="61"/>
      <c r="J49" s="125" t="s">
        <v>43</v>
      </c>
      <c r="K49" s="127">
        <v>0.56944444444444442</v>
      </c>
      <c r="L49" s="10"/>
      <c r="M49" s="90">
        <v>26</v>
      </c>
      <c r="N49" s="75" t="s">
        <v>73</v>
      </c>
      <c r="O49" s="90">
        <v>37</v>
      </c>
      <c r="P49" s="11" t="str">
        <f t="shared" si="22"/>
        <v>Dog</v>
      </c>
      <c r="Q49" s="11" t="str">
        <f t="shared" si="23"/>
        <v>Over</v>
      </c>
      <c r="R49" s="11" t="str">
        <f t="shared" si="24"/>
        <v>no</v>
      </c>
      <c r="S49" s="11" t="str">
        <f t="shared" si="27"/>
        <v>no</v>
      </c>
      <c r="T49" s="11" t="str">
        <f t="shared" si="28"/>
        <v>no</v>
      </c>
      <c r="U49" s="80" t="str">
        <f t="shared" si="25"/>
        <v>Dog</v>
      </c>
      <c r="V49" s="81" t="str">
        <f t="shared" si="26"/>
        <v>Dog</v>
      </c>
      <c r="W49" s="82" t="str">
        <f t="shared" si="26"/>
        <v/>
      </c>
      <c r="X49" s="82" t="str">
        <f t="shared" si="26"/>
        <v/>
      </c>
      <c r="Y49" s="82" t="str">
        <f t="shared" si="26"/>
        <v/>
      </c>
      <c r="Z49" s="83" t="str">
        <f t="shared" si="26"/>
        <v/>
      </c>
      <c r="AA49" s="81" t="str">
        <f t="shared" si="29"/>
        <v>Dog</v>
      </c>
      <c r="AB49" s="82" t="str">
        <f t="shared" si="29"/>
        <v/>
      </c>
      <c r="AC49" s="82" t="str">
        <f t="shared" si="29"/>
        <v/>
      </c>
      <c r="AD49" s="82" t="str">
        <f t="shared" si="29"/>
        <v/>
      </c>
      <c r="AE49" s="83" t="str">
        <f t="shared" si="29"/>
        <v/>
      </c>
    </row>
    <row r="50" spans="2:31" ht="16.5" customHeight="1" x14ac:dyDescent="0.3">
      <c r="B50" s="223">
        <v>1</v>
      </c>
      <c r="C50" s="221" t="s">
        <v>9</v>
      </c>
      <c r="D50" s="46"/>
      <c r="E50" s="232">
        <v>15.5</v>
      </c>
      <c r="F50" s="232">
        <v>57.5</v>
      </c>
      <c r="G50" s="226">
        <f t="shared" si="21"/>
        <v>16</v>
      </c>
      <c r="H50" s="221" t="s">
        <v>69</v>
      </c>
      <c r="I50" s="53"/>
      <c r="J50" s="216" t="s">
        <v>44</v>
      </c>
      <c r="K50" s="217">
        <v>0.65972222222222221</v>
      </c>
      <c r="M50" s="90">
        <v>47</v>
      </c>
      <c r="N50" s="75" t="s">
        <v>73</v>
      </c>
      <c r="O50" s="90">
        <v>31</v>
      </c>
      <c r="P50" s="11" t="str">
        <f t="shared" si="22"/>
        <v>Fav</v>
      </c>
      <c r="Q50" s="11" t="str">
        <f t="shared" si="23"/>
        <v>Over</v>
      </c>
      <c r="R50" s="11" t="str">
        <f t="shared" si="24"/>
        <v>no</v>
      </c>
      <c r="S50" s="11" t="str">
        <f t="shared" si="27"/>
        <v/>
      </c>
      <c r="T50" s="11" t="str">
        <f t="shared" si="28"/>
        <v>yes</v>
      </c>
      <c r="U50" s="80" t="str">
        <f t="shared" si="25"/>
        <v>Fav</v>
      </c>
      <c r="V50" s="81" t="str">
        <f t="shared" si="26"/>
        <v/>
      </c>
      <c r="W50" s="82" t="str">
        <f t="shared" si="26"/>
        <v/>
      </c>
      <c r="X50" s="82" t="str">
        <f t="shared" si="26"/>
        <v/>
      </c>
      <c r="Y50" s="82" t="str">
        <f t="shared" si="26"/>
        <v/>
      </c>
      <c r="Z50" s="83" t="str">
        <f t="shared" si="26"/>
        <v>Fav</v>
      </c>
      <c r="AA50" s="81" t="str">
        <f t="shared" si="29"/>
        <v/>
      </c>
      <c r="AB50" s="82" t="str">
        <f t="shared" si="29"/>
        <v/>
      </c>
      <c r="AC50" s="82" t="str">
        <f t="shared" si="29"/>
        <v/>
      </c>
      <c r="AD50" s="82" t="str">
        <f t="shared" si="29"/>
        <v/>
      </c>
      <c r="AE50" s="83" t="str">
        <f t="shared" si="29"/>
        <v>Fav</v>
      </c>
    </row>
    <row r="51" spans="2:31" ht="16.5" customHeight="1" x14ac:dyDescent="0.3">
      <c r="B51" s="144">
        <v>4</v>
      </c>
      <c r="C51" s="152" t="s">
        <v>19</v>
      </c>
      <c r="D51" s="60"/>
      <c r="E51" s="231">
        <v>6.5</v>
      </c>
      <c r="F51" s="231">
        <v>65</v>
      </c>
      <c r="G51" s="225">
        <f t="shared" si="21"/>
        <v>13</v>
      </c>
      <c r="H51" s="152" t="s">
        <v>31</v>
      </c>
      <c r="I51" s="61"/>
      <c r="J51" s="125" t="s">
        <v>40</v>
      </c>
      <c r="K51" s="127">
        <v>0.67708333333333337</v>
      </c>
      <c r="M51" s="90">
        <v>30</v>
      </c>
      <c r="N51" s="75" t="s">
        <v>73</v>
      </c>
      <c r="O51" s="90">
        <v>26</v>
      </c>
      <c r="P51" s="11" t="str">
        <f t="shared" si="22"/>
        <v>Dog</v>
      </c>
      <c r="Q51" s="11" t="str">
        <f t="shared" si="23"/>
        <v>Under</v>
      </c>
      <c r="R51" s="11" t="str">
        <f t="shared" si="24"/>
        <v>yes</v>
      </c>
      <c r="S51" s="11" t="str">
        <f t="shared" si="27"/>
        <v/>
      </c>
      <c r="T51" s="11" t="str">
        <f t="shared" si="28"/>
        <v>no</v>
      </c>
      <c r="U51" s="80" t="str">
        <f t="shared" si="25"/>
        <v>Dog</v>
      </c>
      <c r="V51" s="81" t="str">
        <f t="shared" si="26"/>
        <v/>
      </c>
      <c r="W51" s="82" t="str">
        <f t="shared" si="26"/>
        <v>Dog</v>
      </c>
      <c r="X51" s="82" t="str">
        <f t="shared" si="26"/>
        <v/>
      </c>
      <c r="Y51" s="82" t="str">
        <f t="shared" si="26"/>
        <v/>
      </c>
      <c r="Z51" s="83" t="str">
        <f t="shared" si="26"/>
        <v/>
      </c>
      <c r="AA51" s="81" t="str">
        <f t="shared" si="29"/>
        <v/>
      </c>
      <c r="AB51" s="82" t="str">
        <f t="shared" si="29"/>
        <v>Fav</v>
      </c>
      <c r="AC51" s="82" t="str">
        <f t="shared" si="29"/>
        <v/>
      </c>
      <c r="AD51" s="82" t="str">
        <f t="shared" si="29"/>
        <v/>
      </c>
      <c r="AE51" s="83" t="str">
        <f t="shared" si="29"/>
        <v/>
      </c>
    </row>
    <row r="52" spans="2:31" ht="16.5" customHeight="1" x14ac:dyDescent="0.3">
      <c r="B52" s="223">
        <v>6</v>
      </c>
      <c r="C52" s="221" t="s">
        <v>48</v>
      </c>
      <c r="D52" s="46"/>
      <c r="E52" s="232">
        <v>2.5</v>
      </c>
      <c r="F52" s="232">
        <v>65.5</v>
      </c>
      <c r="G52" s="226">
        <f t="shared" si="21"/>
        <v>11</v>
      </c>
      <c r="H52" s="221" t="s">
        <v>18</v>
      </c>
      <c r="I52" s="53"/>
      <c r="J52" s="216" t="s">
        <v>41</v>
      </c>
      <c r="K52" s="217">
        <v>0.68055555555555547</v>
      </c>
      <c r="M52" s="90">
        <v>32</v>
      </c>
      <c r="N52" s="75" t="s">
        <v>73</v>
      </c>
      <c r="O52" s="90">
        <v>20</v>
      </c>
      <c r="P52" s="11" t="str">
        <f t="shared" si="22"/>
        <v>Fav</v>
      </c>
      <c r="Q52" s="11" t="str">
        <f t="shared" si="23"/>
        <v>Under</v>
      </c>
      <c r="R52" s="11" t="str">
        <f t="shared" si="24"/>
        <v>no</v>
      </c>
      <c r="S52" s="11" t="str">
        <f t="shared" si="27"/>
        <v>no</v>
      </c>
      <c r="T52" s="11" t="str">
        <f t="shared" si="28"/>
        <v>no</v>
      </c>
      <c r="U52" s="80" t="str">
        <f t="shared" si="25"/>
        <v/>
      </c>
      <c r="V52" s="81" t="str">
        <f t="shared" si="26"/>
        <v/>
      </c>
      <c r="W52" s="82" t="str">
        <f t="shared" si="26"/>
        <v/>
      </c>
      <c r="X52" s="82" t="str">
        <f t="shared" si="26"/>
        <v/>
      </c>
      <c r="Y52" s="82" t="str">
        <f t="shared" si="26"/>
        <v/>
      </c>
      <c r="Z52" s="83" t="str">
        <f t="shared" si="26"/>
        <v/>
      </c>
      <c r="AA52" s="81" t="str">
        <f t="shared" si="29"/>
        <v/>
      </c>
      <c r="AB52" s="82" t="str">
        <f t="shared" si="29"/>
        <v/>
      </c>
      <c r="AC52" s="82" t="str">
        <f t="shared" si="29"/>
        <v/>
      </c>
      <c r="AD52" s="82" t="str">
        <f t="shared" si="29"/>
        <v/>
      </c>
      <c r="AE52" s="83" t="str">
        <f t="shared" si="29"/>
        <v/>
      </c>
    </row>
    <row r="53" spans="2:31" ht="16.5" customHeight="1" x14ac:dyDescent="0.3">
      <c r="B53" s="144">
        <v>5</v>
      </c>
      <c r="C53" s="152" t="s">
        <v>15</v>
      </c>
      <c r="D53" s="60"/>
      <c r="E53" s="231">
        <v>2</v>
      </c>
      <c r="F53" s="231">
        <v>60.5</v>
      </c>
      <c r="G53" s="225">
        <f t="shared" si="21"/>
        <v>12</v>
      </c>
      <c r="H53" s="152" t="s">
        <v>49</v>
      </c>
      <c r="I53" s="61"/>
      <c r="J53" s="125" t="s">
        <v>43</v>
      </c>
      <c r="K53" s="127">
        <v>0.68541666666666667</v>
      </c>
      <c r="L53" s="10"/>
      <c r="M53" s="90">
        <v>28</v>
      </c>
      <c r="N53" s="75" t="s">
        <v>73</v>
      </c>
      <c r="O53" s="90">
        <v>28</v>
      </c>
      <c r="P53" s="11" t="str">
        <f t="shared" si="22"/>
        <v>Dog</v>
      </c>
      <c r="Q53" s="11" t="str">
        <f t="shared" si="23"/>
        <v>Under</v>
      </c>
      <c r="R53" s="11" t="str">
        <f t="shared" si="24"/>
        <v>no</v>
      </c>
      <c r="S53" s="11" t="str">
        <f t="shared" si="27"/>
        <v>no</v>
      </c>
      <c r="T53" s="11" t="str">
        <f t="shared" si="28"/>
        <v>no</v>
      </c>
      <c r="U53" s="80" t="str">
        <f t="shared" si="25"/>
        <v>Dog</v>
      </c>
      <c r="V53" s="81" t="str">
        <f t="shared" si="26"/>
        <v>Dog</v>
      </c>
      <c r="W53" s="82" t="str">
        <f t="shared" si="26"/>
        <v/>
      </c>
      <c r="X53" s="82" t="str">
        <f t="shared" si="26"/>
        <v/>
      </c>
      <c r="Y53" s="82" t="str">
        <f t="shared" si="26"/>
        <v/>
      </c>
      <c r="Z53" s="83" t="str">
        <f t="shared" si="26"/>
        <v/>
      </c>
      <c r="AA53" s="81" t="str">
        <f t="shared" si="29"/>
        <v>Push</v>
      </c>
      <c r="AB53" s="82" t="str">
        <f t="shared" si="29"/>
        <v/>
      </c>
      <c r="AC53" s="82" t="str">
        <f t="shared" si="29"/>
        <v/>
      </c>
      <c r="AD53" s="82" t="str">
        <f t="shared" si="29"/>
        <v/>
      </c>
      <c r="AE53" s="83" t="str">
        <f t="shared" si="29"/>
        <v/>
      </c>
    </row>
    <row r="54" spans="2:31" ht="16.5" customHeight="1" x14ac:dyDescent="0.3">
      <c r="B54" s="223">
        <v>9</v>
      </c>
      <c r="C54" s="221" t="s">
        <v>6</v>
      </c>
      <c r="D54" s="46"/>
      <c r="E54" s="232">
        <v>1.5</v>
      </c>
      <c r="F54" s="232">
        <v>66</v>
      </c>
      <c r="G54" s="226">
        <f t="shared" si="21"/>
        <v>8</v>
      </c>
      <c r="H54" s="221" t="s">
        <v>24</v>
      </c>
      <c r="I54" s="53"/>
      <c r="J54" s="216" t="s">
        <v>44</v>
      </c>
      <c r="K54" s="217">
        <v>0.76388888888888884</v>
      </c>
      <c r="M54" s="90">
        <v>38</v>
      </c>
      <c r="N54" s="75" t="s">
        <v>73</v>
      </c>
      <c r="O54" s="90">
        <v>47</v>
      </c>
      <c r="P54" s="11" t="str">
        <f t="shared" si="22"/>
        <v>Dog</v>
      </c>
      <c r="Q54" s="11" t="str">
        <f t="shared" si="23"/>
        <v>Over</v>
      </c>
      <c r="R54" s="11" t="str">
        <f t="shared" si="24"/>
        <v>no</v>
      </c>
      <c r="S54" s="11" t="str">
        <f t="shared" si="27"/>
        <v>no</v>
      </c>
      <c r="T54" s="11" t="str">
        <f t="shared" si="28"/>
        <v>no</v>
      </c>
      <c r="U54" s="80" t="str">
        <f t="shared" si="25"/>
        <v/>
      </c>
      <c r="V54" s="81" t="str">
        <f t="shared" si="26"/>
        <v/>
      </c>
      <c r="W54" s="82" t="str">
        <f t="shared" si="26"/>
        <v/>
      </c>
      <c r="X54" s="82" t="str">
        <f t="shared" si="26"/>
        <v/>
      </c>
      <c r="Y54" s="82" t="str">
        <f t="shared" si="26"/>
        <v/>
      </c>
      <c r="Z54" s="83" t="str">
        <f t="shared" si="26"/>
        <v/>
      </c>
      <c r="AA54" s="81" t="str">
        <f t="shared" si="29"/>
        <v/>
      </c>
      <c r="AB54" s="82" t="str">
        <f t="shared" si="29"/>
        <v/>
      </c>
      <c r="AC54" s="82" t="str">
        <f t="shared" si="29"/>
        <v/>
      </c>
      <c r="AD54" s="82" t="str">
        <f t="shared" si="29"/>
        <v/>
      </c>
      <c r="AE54" s="83" t="str">
        <f t="shared" si="29"/>
        <v/>
      </c>
    </row>
    <row r="55" spans="2:31" ht="16.5" customHeight="1" x14ac:dyDescent="0.3">
      <c r="B55" s="144">
        <v>5</v>
      </c>
      <c r="C55" s="152" t="s">
        <v>30</v>
      </c>
      <c r="D55" s="60"/>
      <c r="E55" s="231">
        <v>4</v>
      </c>
      <c r="F55" s="231">
        <v>61.5</v>
      </c>
      <c r="G55" s="225">
        <f t="shared" si="21"/>
        <v>12</v>
      </c>
      <c r="H55" s="152" t="s">
        <v>50</v>
      </c>
      <c r="I55" s="61"/>
      <c r="J55" s="125" t="s">
        <v>40</v>
      </c>
      <c r="K55" s="127">
        <v>0.78125</v>
      </c>
      <c r="M55" s="90">
        <v>50</v>
      </c>
      <c r="N55" s="75" t="s">
        <v>73</v>
      </c>
      <c r="O55" s="90">
        <v>25</v>
      </c>
      <c r="P55" s="11" t="str">
        <f t="shared" si="22"/>
        <v>Fav</v>
      </c>
      <c r="Q55" s="11" t="str">
        <f t="shared" si="23"/>
        <v>Over</v>
      </c>
      <c r="R55" s="11" t="str">
        <f t="shared" si="24"/>
        <v>no</v>
      </c>
      <c r="S55" s="11" t="str">
        <f t="shared" si="27"/>
        <v/>
      </c>
      <c r="T55" s="11" t="str">
        <f t="shared" si="28"/>
        <v>no</v>
      </c>
      <c r="U55" s="80" t="str">
        <f t="shared" si="25"/>
        <v>Fav</v>
      </c>
      <c r="V55" s="81" t="str">
        <f t="shared" si="26"/>
        <v>Fav</v>
      </c>
      <c r="W55" s="82" t="str">
        <f t="shared" si="26"/>
        <v/>
      </c>
      <c r="X55" s="82" t="str">
        <f t="shared" si="26"/>
        <v/>
      </c>
      <c r="Y55" s="82" t="str">
        <f t="shared" si="26"/>
        <v/>
      </c>
      <c r="Z55" s="83" t="str">
        <f t="shared" si="26"/>
        <v/>
      </c>
      <c r="AA55" s="81" t="str">
        <f t="shared" si="29"/>
        <v>Fav</v>
      </c>
      <c r="AB55" s="82" t="str">
        <f t="shared" si="29"/>
        <v/>
      </c>
      <c r="AC55" s="82" t="str">
        <f t="shared" si="29"/>
        <v/>
      </c>
      <c r="AD55" s="82" t="str">
        <f t="shared" si="29"/>
        <v/>
      </c>
      <c r="AE55" s="83" t="str">
        <f t="shared" si="29"/>
        <v/>
      </c>
    </row>
    <row r="56" spans="2:31" ht="16.5" customHeight="1" x14ac:dyDescent="0.3">
      <c r="B56" s="223">
        <v>3</v>
      </c>
      <c r="C56" s="221" t="s">
        <v>27</v>
      </c>
      <c r="D56" s="46"/>
      <c r="E56" s="232">
        <v>6</v>
      </c>
      <c r="F56" s="232">
        <v>57.5</v>
      </c>
      <c r="G56" s="226">
        <f t="shared" si="21"/>
        <v>14</v>
      </c>
      <c r="H56" s="221" t="s">
        <v>28</v>
      </c>
      <c r="I56" s="53"/>
      <c r="J56" s="216" t="s">
        <v>41</v>
      </c>
      <c r="K56" s="217">
        <v>0.78472222222222221</v>
      </c>
      <c r="L56" s="3"/>
      <c r="M56" s="90">
        <v>27</v>
      </c>
      <c r="N56" s="75" t="s">
        <v>73</v>
      </c>
      <c r="O56" s="90">
        <v>31</v>
      </c>
      <c r="P56" s="11" t="str">
        <f t="shared" si="22"/>
        <v>Dog</v>
      </c>
      <c r="Q56" s="11" t="str">
        <f t="shared" si="23"/>
        <v>Over</v>
      </c>
      <c r="R56" s="11" t="str">
        <f t="shared" si="24"/>
        <v>no</v>
      </c>
      <c r="S56" s="11" t="str">
        <f t="shared" si="27"/>
        <v/>
      </c>
      <c r="T56" s="11" t="str">
        <f t="shared" si="28"/>
        <v>no</v>
      </c>
      <c r="U56" s="80" t="str">
        <f t="shared" si="25"/>
        <v>Dog</v>
      </c>
      <c r="V56" s="81" t="str">
        <f t="shared" si="26"/>
        <v/>
      </c>
      <c r="W56" s="82" t="str">
        <f t="shared" si="26"/>
        <v/>
      </c>
      <c r="X56" s="82" t="str">
        <f t="shared" si="26"/>
        <v>Dog</v>
      </c>
      <c r="Y56" s="82" t="str">
        <f t="shared" si="26"/>
        <v/>
      </c>
      <c r="Z56" s="83" t="str">
        <f t="shared" si="26"/>
        <v/>
      </c>
      <c r="AA56" s="81" t="str">
        <f t="shared" si="29"/>
        <v/>
      </c>
      <c r="AB56" s="82" t="str">
        <f t="shared" si="29"/>
        <v/>
      </c>
      <c r="AC56" s="82" t="str">
        <f t="shared" si="29"/>
        <v>Dog</v>
      </c>
      <c r="AD56" s="82" t="str">
        <f t="shared" si="29"/>
        <v/>
      </c>
      <c r="AE56" s="83" t="str">
        <f t="shared" si="29"/>
        <v/>
      </c>
    </row>
    <row r="57" spans="2:31" ht="16.5" customHeight="1" x14ac:dyDescent="0.3">
      <c r="B57" s="146">
        <v>4</v>
      </c>
      <c r="C57" s="154" t="s">
        <v>2</v>
      </c>
      <c r="D57" s="64"/>
      <c r="E57" s="233">
        <v>7.5</v>
      </c>
      <c r="F57" s="233">
        <v>58</v>
      </c>
      <c r="G57" s="227">
        <f t="shared" si="21"/>
        <v>13</v>
      </c>
      <c r="H57" s="154" t="s">
        <v>26</v>
      </c>
      <c r="I57" s="65"/>
      <c r="J57" s="126" t="s">
        <v>43</v>
      </c>
      <c r="K57" s="128">
        <v>0.7895833333333333</v>
      </c>
      <c r="M57" s="90">
        <v>38</v>
      </c>
      <c r="N57" s="75" t="s">
        <v>73</v>
      </c>
      <c r="O57" s="90">
        <v>15</v>
      </c>
      <c r="P57" s="11" t="str">
        <f t="shared" si="22"/>
        <v>Fav</v>
      </c>
      <c r="Q57" s="11" t="str">
        <f t="shared" si="23"/>
        <v>Under</v>
      </c>
      <c r="R57" s="11" t="str">
        <f t="shared" si="24"/>
        <v>no</v>
      </c>
      <c r="S57" s="11" t="str">
        <f t="shared" si="27"/>
        <v/>
      </c>
      <c r="T57" s="11" t="str">
        <f t="shared" si="28"/>
        <v>no</v>
      </c>
      <c r="U57" s="84" t="str">
        <f t="shared" si="25"/>
        <v>Fav</v>
      </c>
      <c r="V57" s="85" t="str">
        <f t="shared" si="26"/>
        <v/>
      </c>
      <c r="W57" s="86" t="str">
        <f t="shared" si="26"/>
        <v>Fav</v>
      </c>
      <c r="X57" s="86" t="str">
        <f t="shared" si="26"/>
        <v/>
      </c>
      <c r="Y57" s="86" t="str">
        <f t="shared" si="26"/>
        <v/>
      </c>
      <c r="Z57" s="87" t="str">
        <f t="shared" si="26"/>
        <v/>
      </c>
      <c r="AA57" s="85" t="str">
        <f t="shared" si="29"/>
        <v/>
      </c>
      <c r="AB57" s="86" t="str">
        <f t="shared" si="29"/>
        <v>Fav</v>
      </c>
      <c r="AC57" s="86" t="str">
        <f t="shared" si="29"/>
        <v/>
      </c>
      <c r="AD57" s="86" t="str">
        <f t="shared" si="29"/>
        <v/>
      </c>
      <c r="AE57" s="87" t="str">
        <f t="shared" si="29"/>
        <v/>
      </c>
    </row>
    <row r="58" spans="2:31" ht="25.5" x14ac:dyDescent="0.35">
      <c r="B58" s="413" t="s">
        <v>359</v>
      </c>
      <c r="C58" s="455"/>
      <c r="D58" s="455"/>
      <c r="E58" s="455"/>
      <c r="F58" s="455"/>
      <c r="G58" s="455"/>
      <c r="H58" s="455"/>
      <c r="I58" s="455"/>
      <c r="J58" s="455"/>
      <c r="K58" s="457"/>
      <c r="P58" s="201" t="str">
        <f>COUNTIF(P42:P57,"Fav")&amp;"-"&amp;COUNTIF(P42:P57,"Dog")&amp;"-"&amp;COUNTIF(P42:P57,"Push")</f>
        <v>8-8-0</v>
      </c>
      <c r="Q58" s="201" t="str">
        <f>COUNTIF(Q42:Q57,"Over")&amp;"-"&amp;COUNTIF(Q42:Q57,"Under")&amp;"-"&amp;COUNTIF(Q42:Q57,"Push")</f>
        <v>6-10-0</v>
      </c>
      <c r="R58" s="201" t="str">
        <f>COUNTIF(R42:R57,"yes")&amp;"-"&amp;COUNTIF(R42:R57,"no")</f>
        <v>2-14</v>
      </c>
      <c r="S58" s="201" t="str">
        <f>COUNTIF(S42:S57,"yes")&amp;"-"&amp;COUNTIF(S42:S57,"no")</f>
        <v>0-8</v>
      </c>
      <c r="T58" s="201" t="str">
        <f>COUNTIF(T42:T57,"yes")&amp;"-"&amp;COUNTIF(T42:T57,"no")</f>
        <v>1-15</v>
      </c>
      <c r="U58" s="201" t="str">
        <f>COUNTIF(U42:U57,"Fav")&amp;"-"&amp;COUNTIF(U42:U57,"Dog")&amp;"-"&amp;COUNTIF(U42:U57,"Push")</f>
        <v>5-6-0</v>
      </c>
      <c r="V58" s="201" t="str">
        <f>COUNTIF(V42:V57,"Fav")&amp;"-"&amp;COUNTIF(V42:V57,"Dog")&amp;"-"&amp;COUNTIF(V42:V57,"Push")</f>
        <v>1-2-0</v>
      </c>
      <c r="W58" s="201" t="str">
        <f t="shared" ref="W58:AE58" si="30">COUNTIF(W42:W57,"Fav")&amp;"-"&amp;COUNTIF(W42:W57,"Dog")&amp;"-"&amp;COUNTIF(W42:W57,"Push")</f>
        <v>2-1-0</v>
      </c>
      <c r="X58" s="201" t="str">
        <f t="shared" si="30"/>
        <v>1-2-0</v>
      </c>
      <c r="Y58" s="201" t="str">
        <f t="shared" si="30"/>
        <v>0-0-0</v>
      </c>
      <c r="Z58" s="201" t="str">
        <f t="shared" si="30"/>
        <v>1-1-0</v>
      </c>
      <c r="AA58" s="201" t="str">
        <f t="shared" si="30"/>
        <v>1-1-1</v>
      </c>
      <c r="AB58" s="201" t="str">
        <f t="shared" si="30"/>
        <v>3-0-0</v>
      </c>
      <c r="AC58" s="201" t="str">
        <f t="shared" si="30"/>
        <v>1-2-0</v>
      </c>
      <c r="AD58" s="201" t="str">
        <f t="shared" si="30"/>
        <v>0-0-0</v>
      </c>
      <c r="AE58" s="201" t="str">
        <f t="shared" si="30"/>
        <v>2-0-0</v>
      </c>
    </row>
    <row r="59" spans="2:31" ht="16.5" customHeight="1" x14ac:dyDescent="0.3">
      <c r="B59" s="222">
        <v>2</v>
      </c>
      <c r="C59" s="220" t="s">
        <v>0</v>
      </c>
      <c r="D59" s="45"/>
      <c r="E59" s="230">
        <v>12.5</v>
      </c>
      <c r="F59" s="230">
        <v>61.5</v>
      </c>
      <c r="G59" s="224">
        <f t="shared" ref="G59:G74" si="31">17-B59</f>
        <v>15</v>
      </c>
      <c r="H59" s="220" t="s">
        <v>51</v>
      </c>
      <c r="I59" s="52"/>
      <c r="J59" s="214" t="s">
        <v>52</v>
      </c>
      <c r="K59" s="215">
        <v>0.38541666666666669</v>
      </c>
      <c r="L59" s="3"/>
      <c r="M59" s="90">
        <v>35</v>
      </c>
      <c r="N59" s="75" t="s">
        <v>73</v>
      </c>
      <c r="O59" s="90">
        <v>26</v>
      </c>
      <c r="P59" s="11" t="str">
        <f t="shared" ref="P59:P74" si="32">IF((M59-E59)&gt;O59,"Fav",IF(M59&lt;(O59+E59),"Dog","Push"))</f>
        <v>Dog</v>
      </c>
      <c r="Q59" s="11" t="str">
        <f t="shared" ref="Q59:Q74" si="33">IF((M59+O59)&gt;F59,"Over",IF((M59+O59)&lt;F59,"Under","Push"))</f>
        <v>Under</v>
      </c>
      <c r="R59" s="11" t="str">
        <f t="shared" ref="R59:R74" si="34">IF(AND(M59&gt;O59,M59-O59&lt;=E59),"yes","no")</f>
        <v>yes</v>
      </c>
      <c r="S59" s="11" t="str">
        <f>IF(E59&lt;4,R59,"")</f>
        <v/>
      </c>
      <c r="T59" s="11" t="str">
        <f>IF(AND((M59-O59)&gt;=(E59-1),(M59-O59)&lt;=(E59+1)),"yes", "no")</f>
        <v>no</v>
      </c>
      <c r="U59" s="76" t="str">
        <f t="shared" ref="U59:U74" si="35">IF(B59&lt;6,P59,"")</f>
        <v>Dog</v>
      </c>
      <c r="V59" s="77" t="str">
        <f t="shared" ref="V59:Z74" si="36">IF($B59=V$3,$P59,"")</f>
        <v/>
      </c>
      <c r="W59" s="78" t="str">
        <f t="shared" si="36"/>
        <v/>
      </c>
      <c r="X59" s="78" t="str">
        <f t="shared" si="36"/>
        <v/>
      </c>
      <c r="Y59" s="78" t="str">
        <f t="shared" si="36"/>
        <v>Dog</v>
      </c>
      <c r="Z59" s="79" t="str">
        <f t="shared" si="36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/>
      </c>
      <c r="AD59" s="78" t="str">
        <f>IF($B59=AD$3,IF($M59=$O59,"Push",IF($M59&gt;$O59,"Fav","Dog")),"")</f>
        <v>Fav</v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5</v>
      </c>
      <c r="C60" s="152" t="s">
        <v>8</v>
      </c>
      <c r="D60" s="60"/>
      <c r="E60" s="231">
        <v>3.5</v>
      </c>
      <c r="F60" s="231">
        <v>57.5</v>
      </c>
      <c r="G60" s="225">
        <f t="shared" si="31"/>
        <v>12</v>
      </c>
      <c r="H60" s="152" t="s">
        <v>53</v>
      </c>
      <c r="I60" s="61"/>
      <c r="J60" s="125" t="s">
        <v>54</v>
      </c>
      <c r="K60" s="127">
        <v>0.40277777777777773</v>
      </c>
      <c r="L60" s="10"/>
      <c r="M60" s="90">
        <v>25</v>
      </c>
      <c r="N60" s="75" t="s">
        <v>73</v>
      </c>
      <c r="O60" s="90">
        <v>22</v>
      </c>
      <c r="P60" s="11" t="str">
        <f t="shared" si="32"/>
        <v>Dog</v>
      </c>
      <c r="Q60" s="11" t="str">
        <f t="shared" si="33"/>
        <v>Under</v>
      </c>
      <c r="R60" s="11" t="str">
        <f t="shared" si="34"/>
        <v>yes</v>
      </c>
      <c r="S60" s="11" t="str">
        <f t="shared" ref="S60:S74" si="37">IF(E60&lt;4,R60,"")</f>
        <v>yes</v>
      </c>
      <c r="T60" s="11" t="str">
        <f t="shared" ref="T60:T74" si="38">IF(AND((M60-O60)&gt;=(E60-1),(M60-O60)&lt;=(E60+1)),"yes", "no")</f>
        <v>yes</v>
      </c>
      <c r="U60" s="80" t="str">
        <f t="shared" si="35"/>
        <v>Dog</v>
      </c>
      <c r="V60" s="81" t="str">
        <f t="shared" si="36"/>
        <v>Dog</v>
      </c>
      <c r="W60" s="82" t="str">
        <f t="shared" si="36"/>
        <v/>
      </c>
      <c r="X60" s="82" t="str">
        <f t="shared" si="36"/>
        <v/>
      </c>
      <c r="Y60" s="82" t="str">
        <f t="shared" si="36"/>
        <v/>
      </c>
      <c r="Z60" s="83" t="str">
        <f t="shared" si="36"/>
        <v/>
      </c>
      <c r="AA60" s="81" t="str">
        <f t="shared" ref="AA60:AE74" si="39">IF($B60=AA$3,IF($M60=$O60,"Push",IF($M60&gt;$O60,"Fav","Dog")),"")</f>
        <v>Fav</v>
      </c>
      <c r="AB60" s="82" t="str">
        <f t="shared" si="39"/>
        <v/>
      </c>
      <c r="AC60" s="82" t="str">
        <f t="shared" si="39"/>
        <v/>
      </c>
      <c r="AD60" s="82" t="str">
        <f t="shared" si="39"/>
        <v/>
      </c>
      <c r="AE60" s="83" t="str">
        <f t="shared" si="39"/>
        <v/>
      </c>
    </row>
    <row r="61" spans="2:31" ht="16.5" customHeight="1" x14ac:dyDescent="0.3">
      <c r="B61" s="223">
        <v>8</v>
      </c>
      <c r="C61" s="221" t="s">
        <v>55</v>
      </c>
      <c r="D61" s="46"/>
      <c r="E61" s="232">
        <v>2.5</v>
      </c>
      <c r="F61" s="232">
        <v>69</v>
      </c>
      <c r="G61" s="226">
        <f t="shared" si="31"/>
        <v>9</v>
      </c>
      <c r="H61" s="221" t="s">
        <v>3</v>
      </c>
      <c r="I61" s="53"/>
      <c r="J61" s="216" t="s">
        <v>58</v>
      </c>
      <c r="K61" s="217">
        <v>0.44444444444444442</v>
      </c>
      <c r="M61" s="90">
        <v>22</v>
      </c>
      <c r="N61" s="75" t="s">
        <v>73</v>
      </c>
      <c r="O61" s="90">
        <v>38</v>
      </c>
      <c r="P61" s="11" t="str">
        <f t="shared" si="32"/>
        <v>Dog</v>
      </c>
      <c r="Q61" s="11" t="str">
        <f t="shared" si="33"/>
        <v>Under</v>
      </c>
      <c r="R61" s="11" t="str">
        <f t="shared" si="34"/>
        <v>no</v>
      </c>
      <c r="S61" s="11" t="str">
        <f t="shared" si="37"/>
        <v>no</v>
      </c>
      <c r="T61" s="11" t="str">
        <f t="shared" si="38"/>
        <v>no</v>
      </c>
      <c r="U61" s="80" t="str">
        <f t="shared" si="35"/>
        <v/>
      </c>
      <c r="V61" s="81" t="str">
        <f t="shared" si="36"/>
        <v/>
      </c>
      <c r="W61" s="82" t="str">
        <f t="shared" si="36"/>
        <v/>
      </c>
      <c r="X61" s="82" t="str">
        <f t="shared" si="36"/>
        <v/>
      </c>
      <c r="Y61" s="82" t="str">
        <f t="shared" si="36"/>
        <v/>
      </c>
      <c r="Z61" s="83" t="str">
        <f t="shared" si="36"/>
        <v/>
      </c>
      <c r="AA61" s="81" t="str">
        <f t="shared" si="39"/>
        <v/>
      </c>
      <c r="AB61" s="82" t="str">
        <f t="shared" si="39"/>
        <v/>
      </c>
      <c r="AC61" s="82" t="str">
        <f t="shared" si="39"/>
        <v/>
      </c>
      <c r="AD61" s="82" t="str">
        <f t="shared" si="39"/>
        <v/>
      </c>
      <c r="AE61" s="83" t="str">
        <f t="shared" si="39"/>
        <v/>
      </c>
    </row>
    <row r="62" spans="2:31" ht="16.5" customHeight="1" x14ac:dyDescent="0.3">
      <c r="B62" s="144">
        <v>2</v>
      </c>
      <c r="C62" s="152" t="s">
        <v>56</v>
      </c>
      <c r="D62" s="60"/>
      <c r="E62" s="231">
        <v>8</v>
      </c>
      <c r="F62" s="231">
        <v>56.5</v>
      </c>
      <c r="G62" s="225">
        <f t="shared" si="31"/>
        <v>15</v>
      </c>
      <c r="H62" s="152" t="s">
        <v>57</v>
      </c>
      <c r="I62" s="61"/>
      <c r="J62" s="125" t="s">
        <v>59</v>
      </c>
      <c r="K62" s="127">
        <v>0.46527777777777773</v>
      </c>
      <c r="M62" s="90">
        <v>40</v>
      </c>
      <c r="N62" s="75" t="s">
        <v>73</v>
      </c>
      <c r="O62" s="90">
        <v>19</v>
      </c>
      <c r="P62" s="11" t="str">
        <f t="shared" si="32"/>
        <v>Fav</v>
      </c>
      <c r="Q62" s="11" t="str">
        <f t="shared" si="33"/>
        <v>Over</v>
      </c>
      <c r="R62" s="11" t="str">
        <f t="shared" si="34"/>
        <v>no</v>
      </c>
      <c r="S62" s="11" t="str">
        <f t="shared" si="37"/>
        <v/>
      </c>
      <c r="T62" s="11" t="str">
        <f t="shared" si="38"/>
        <v>no</v>
      </c>
      <c r="U62" s="80" t="str">
        <f t="shared" si="35"/>
        <v>Fav</v>
      </c>
      <c r="V62" s="81" t="str">
        <f t="shared" si="36"/>
        <v/>
      </c>
      <c r="W62" s="82" t="str">
        <f t="shared" si="36"/>
        <v/>
      </c>
      <c r="X62" s="82" t="str">
        <f t="shared" si="36"/>
        <v/>
      </c>
      <c r="Y62" s="82" t="str">
        <f t="shared" si="36"/>
        <v>Fav</v>
      </c>
      <c r="Z62" s="83" t="str">
        <f t="shared" si="36"/>
        <v/>
      </c>
      <c r="AA62" s="81" t="str">
        <f t="shared" si="39"/>
        <v/>
      </c>
      <c r="AB62" s="82" t="str">
        <f t="shared" si="39"/>
        <v/>
      </c>
      <c r="AC62" s="82" t="str">
        <f t="shared" si="39"/>
        <v/>
      </c>
      <c r="AD62" s="82" t="str">
        <f t="shared" si="39"/>
        <v>Fav</v>
      </c>
      <c r="AE62" s="83" t="str">
        <f t="shared" si="39"/>
        <v/>
      </c>
    </row>
    <row r="63" spans="2:31" ht="16.5" customHeight="1" x14ac:dyDescent="0.3">
      <c r="B63" s="223">
        <v>7</v>
      </c>
      <c r="C63" s="221" t="s">
        <v>35</v>
      </c>
      <c r="D63" s="46"/>
      <c r="E63" s="232">
        <v>1.5</v>
      </c>
      <c r="F63" s="232">
        <v>58</v>
      </c>
      <c r="G63" s="226">
        <f t="shared" si="31"/>
        <v>10</v>
      </c>
      <c r="H63" s="221" t="s">
        <v>20</v>
      </c>
      <c r="I63" s="53"/>
      <c r="J63" s="216" t="s">
        <v>52</v>
      </c>
      <c r="K63" s="217">
        <v>0.48958333333333331</v>
      </c>
      <c r="M63" s="90">
        <v>32</v>
      </c>
      <c r="N63" s="75" t="s">
        <v>73</v>
      </c>
      <c r="O63" s="90">
        <v>27</v>
      </c>
      <c r="P63" s="11" t="str">
        <f t="shared" si="32"/>
        <v>Fav</v>
      </c>
      <c r="Q63" s="11" t="str">
        <f t="shared" si="33"/>
        <v>Over</v>
      </c>
      <c r="R63" s="11" t="str">
        <f t="shared" si="34"/>
        <v>no</v>
      </c>
      <c r="S63" s="11" t="str">
        <f t="shared" si="37"/>
        <v>no</v>
      </c>
      <c r="T63" s="11" t="str">
        <f t="shared" si="38"/>
        <v>no</v>
      </c>
      <c r="U63" s="80" t="str">
        <f t="shared" si="35"/>
        <v/>
      </c>
      <c r="V63" s="81" t="str">
        <f t="shared" si="36"/>
        <v/>
      </c>
      <c r="W63" s="82" t="str">
        <f t="shared" si="36"/>
        <v/>
      </c>
      <c r="X63" s="82" t="str">
        <f t="shared" si="36"/>
        <v/>
      </c>
      <c r="Y63" s="82" t="str">
        <f t="shared" si="36"/>
        <v/>
      </c>
      <c r="Z63" s="83" t="str">
        <f t="shared" si="36"/>
        <v/>
      </c>
      <c r="AA63" s="81" t="str">
        <f t="shared" si="39"/>
        <v/>
      </c>
      <c r="AB63" s="82" t="str">
        <f t="shared" si="39"/>
        <v/>
      </c>
      <c r="AC63" s="82" t="str">
        <f t="shared" si="39"/>
        <v/>
      </c>
      <c r="AD63" s="82" t="str">
        <f t="shared" si="39"/>
        <v/>
      </c>
      <c r="AE63" s="83" t="str">
        <f t="shared" si="39"/>
        <v/>
      </c>
    </row>
    <row r="64" spans="2:31" ht="16.5" customHeight="1" x14ac:dyDescent="0.3">
      <c r="B64" s="144">
        <v>4</v>
      </c>
      <c r="C64" s="152" t="s">
        <v>14</v>
      </c>
      <c r="D64" s="60"/>
      <c r="E64" s="231">
        <v>3</v>
      </c>
      <c r="F64" s="231">
        <v>61</v>
      </c>
      <c r="G64" s="225">
        <f t="shared" si="31"/>
        <v>13</v>
      </c>
      <c r="H64" s="152" t="s">
        <v>74</v>
      </c>
      <c r="I64" s="61"/>
      <c r="J64" s="125" t="s">
        <v>54</v>
      </c>
      <c r="K64" s="127">
        <v>0.50694444444444442</v>
      </c>
      <c r="L64" s="10"/>
      <c r="M64" s="90">
        <v>26</v>
      </c>
      <c r="N64" s="75" t="s">
        <v>73</v>
      </c>
      <c r="O64" s="90">
        <v>44</v>
      </c>
      <c r="P64" s="11" t="str">
        <f t="shared" si="32"/>
        <v>Dog</v>
      </c>
      <c r="Q64" s="11" t="str">
        <f t="shared" si="33"/>
        <v>Over</v>
      </c>
      <c r="R64" s="11" t="str">
        <f t="shared" si="34"/>
        <v>no</v>
      </c>
      <c r="S64" s="11" t="str">
        <f t="shared" si="37"/>
        <v>no</v>
      </c>
      <c r="T64" s="11" t="str">
        <f t="shared" si="38"/>
        <v>no</v>
      </c>
      <c r="U64" s="80" t="str">
        <f t="shared" si="35"/>
        <v>Dog</v>
      </c>
      <c r="V64" s="81" t="str">
        <f t="shared" si="36"/>
        <v/>
      </c>
      <c r="W64" s="82" t="str">
        <f t="shared" si="36"/>
        <v>Dog</v>
      </c>
      <c r="X64" s="82" t="str">
        <f t="shared" si="36"/>
        <v/>
      </c>
      <c r="Y64" s="82" t="str">
        <f t="shared" si="36"/>
        <v/>
      </c>
      <c r="Z64" s="83" t="str">
        <f t="shared" si="36"/>
        <v/>
      </c>
      <c r="AA64" s="81" t="str">
        <f t="shared" si="39"/>
        <v/>
      </c>
      <c r="AB64" s="82" t="str">
        <f t="shared" si="39"/>
        <v>Dog</v>
      </c>
      <c r="AC64" s="82" t="str">
        <f t="shared" si="39"/>
        <v/>
      </c>
      <c r="AD64" s="82" t="str">
        <f t="shared" si="39"/>
        <v/>
      </c>
      <c r="AE64" s="83" t="str">
        <f t="shared" si="39"/>
        <v/>
      </c>
    </row>
    <row r="65" spans="2:31" ht="16.5" customHeight="1" x14ac:dyDescent="0.3">
      <c r="B65" s="223">
        <v>1</v>
      </c>
      <c r="C65" s="221" t="s">
        <v>32</v>
      </c>
      <c r="D65" s="46"/>
      <c r="E65" s="232">
        <v>13</v>
      </c>
      <c r="F65" s="232">
        <v>63.5</v>
      </c>
      <c r="G65" s="226">
        <f t="shared" si="31"/>
        <v>16</v>
      </c>
      <c r="H65" s="221" t="s">
        <v>75</v>
      </c>
      <c r="I65" s="53"/>
      <c r="J65" s="216" t="s">
        <v>58</v>
      </c>
      <c r="K65" s="217">
        <v>0.54861111111111105</v>
      </c>
      <c r="M65" s="90">
        <v>43</v>
      </c>
      <c r="N65" s="75" t="s">
        <v>73</v>
      </c>
      <c r="O65" s="90">
        <v>22</v>
      </c>
      <c r="P65" s="11" t="str">
        <f t="shared" si="32"/>
        <v>Fav</v>
      </c>
      <c r="Q65" s="11" t="str">
        <f t="shared" si="33"/>
        <v>Over</v>
      </c>
      <c r="R65" s="11" t="str">
        <f t="shared" si="34"/>
        <v>no</v>
      </c>
      <c r="S65" s="11" t="str">
        <f t="shared" si="37"/>
        <v/>
      </c>
      <c r="T65" s="11" t="str">
        <f t="shared" si="38"/>
        <v>no</v>
      </c>
      <c r="U65" s="80" t="str">
        <f t="shared" si="35"/>
        <v>Fav</v>
      </c>
      <c r="V65" s="81" t="str">
        <f t="shared" si="36"/>
        <v/>
      </c>
      <c r="W65" s="82" t="str">
        <f t="shared" si="36"/>
        <v/>
      </c>
      <c r="X65" s="82" t="str">
        <f t="shared" si="36"/>
        <v/>
      </c>
      <c r="Y65" s="82" t="str">
        <f t="shared" si="36"/>
        <v/>
      </c>
      <c r="Z65" s="83" t="str">
        <f t="shared" si="36"/>
        <v>Fav</v>
      </c>
      <c r="AA65" s="81" t="str">
        <f t="shared" si="39"/>
        <v/>
      </c>
      <c r="AB65" s="82" t="str">
        <f t="shared" si="39"/>
        <v/>
      </c>
      <c r="AC65" s="82" t="str">
        <f t="shared" si="39"/>
        <v/>
      </c>
      <c r="AD65" s="82" t="str">
        <f t="shared" si="39"/>
        <v/>
      </c>
      <c r="AE65" s="83" t="str">
        <f t="shared" si="39"/>
        <v>Fav</v>
      </c>
    </row>
    <row r="66" spans="2:31" ht="16.5" customHeight="1" x14ac:dyDescent="0.3">
      <c r="B66" s="144">
        <v>7</v>
      </c>
      <c r="C66" s="152" t="s">
        <v>60</v>
      </c>
      <c r="D66" s="60"/>
      <c r="E66" s="231">
        <v>0</v>
      </c>
      <c r="F66" s="231">
        <v>57.5</v>
      </c>
      <c r="G66" s="225">
        <f t="shared" si="31"/>
        <v>10</v>
      </c>
      <c r="H66" s="152" t="s">
        <v>34</v>
      </c>
      <c r="I66" s="61"/>
      <c r="J66" s="125" t="s">
        <v>59</v>
      </c>
      <c r="K66" s="127">
        <v>0.56944444444444442</v>
      </c>
      <c r="L66" s="3"/>
      <c r="M66" s="90">
        <v>37</v>
      </c>
      <c r="N66" s="75" t="s">
        <v>73</v>
      </c>
      <c r="O66" s="90">
        <v>21</v>
      </c>
      <c r="P66" s="11" t="str">
        <f t="shared" si="32"/>
        <v>Fav</v>
      </c>
      <c r="Q66" s="11" t="str">
        <f t="shared" si="33"/>
        <v>Over</v>
      </c>
      <c r="R66" s="11" t="str">
        <f t="shared" si="34"/>
        <v>no</v>
      </c>
      <c r="S66" s="11" t="str">
        <f t="shared" si="37"/>
        <v>no</v>
      </c>
      <c r="T66" s="11" t="str">
        <f t="shared" si="38"/>
        <v>no</v>
      </c>
      <c r="U66" s="80" t="str">
        <f t="shared" si="35"/>
        <v/>
      </c>
      <c r="V66" s="81" t="str">
        <f t="shared" si="36"/>
        <v/>
      </c>
      <c r="W66" s="82" t="str">
        <f t="shared" si="36"/>
        <v/>
      </c>
      <c r="X66" s="82" t="str">
        <f t="shared" si="36"/>
        <v/>
      </c>
      <c r="Y66" s="82" t="str">
        <f t="shared" si="36"/>
        <v/>
      </c>
      <c r="Z66" s="83" t="str">
        <f t="shared" si="36"/>
        <v/>
      </c>
      <c r="AA66" s="81" t="str">
        <f t="shared" si="39"/>
        <v/>
      </c>
      <c r="AB66" s="82" t="str">
        <f t="shared" si="39"/>
        <v/>
      </c>
      <c r="AC66" s="82" t="str">
        <f t="shared" si="39"/>
        <v/>
      </c>
      <c r="AD66" s="82" t="str">
        <f t="shared" si="39"/>
        <v/>
      </c>
      <c r="AE66" s="83" t="str">
        <f t="shared" si="39"/>
        <v/>
      </c>
    </row>
    <row r="67" spans="2:31" ht="16.5" customHeight="1" x14ac:dyDescent="0.3">
      <c r="B67" s="223">
        <v>2</v>
      </c>
      <c r="C67" s="221" t="s">
        <v>16</v>
      </c>
      <c r="D67" s="46"/>
      <c r="E67" s="232">
        <v>7.5</v>
      </c>
      <c r="F67" s="232">
        <v>56.5</v>
      </c>
      <c r="G67" s="226">
        <f t="shared" si="31"/>
        <v>15</v>
      </c>
      <c r="H67" s="221" t="s">
        <v>61</v>
      </c>
      <c r="I67" s="53"/>
      <c r="J67" s="216" t="s">
        <v>52</v>
      </c>
      <c r="K67" s="217">
        <v>0.65972222222222221</v>
      </c>
      <c r="L67" s="10"/>
      <c r="M67" s="90">
        <v>22</v>
      </c>
      <c r="N67" s="75" t="s">
        <v>73</v>
      </c>
      <c r="O67" s="90">
        <v>34</v>
      </c>
      <c r="P67" s="11" t="str">
        <f t="shared" si="32"/>
        <v>Dog</v>
      </c>
      <c r="Q67" s="11" t="str">
        <f t="shared" si="33"/>
        <v>Under</v>
      </c>
      <c r="R67" s="11" t="str">
        <f t="shared" si="34"/>
        <v>no</v>
      </c>
      <c r="S67" s="11" t="str">
        <f t="shared" si="37"/>
        <v/>
      </c>
      <c r="T67" s="11" t="str">
        <f t="shared" si="38"/>
        <v>no</v>
      </c>
      <c r="U67" s="80" t="str">
        <f t="shared" si="35"/>
        <v>Dog</v>
      </c>
      <c r="V67" s="81" t="str">
        <f t="shared" si="36"/>
        <v/>
      </c>
      <c r="W67" s="82" t="str">
        <f t="shared" si="36"/>
        <v/>
      </c>
      <c r="X67" s="82" t="str">
        <f t="shared" si="36"/>
        <v/>
      </c>
      <c r="Y67" s="82" t="str">
        <f t="shared" si="36"/>
        <v>Dog</v>
      </c>
      <c r="Z67" s="83" t="str">
        <f t="shared" si="36"/>
        <v/>
      </c>
      <c r="AA67" s="81" t="str">
        <f t="shared" si="39"/>
        <v/>
      </c>
      <c r="AB67" s="82" t="str">
        <f t="shared" si="39"/>
        <v/>
      </c>
      <c r="AC67" s="82" t="str">
        <f t="shared" si="39"/>
        <v/>
      </c>
      <c r="AD67" s="82" t="str">
        <f t="shared" si="39"/>
        <v>Dog</v>
      </c>
      <c r="AE67" s="83" t="str">
        <f t="shared" si="39"/>
        <v/>
      </c>
    </row>
    <row r="68" spans="2:31" ht="16.5" customHeight="1" x14ac:dyDescent="0.3">
      <c r="B68" s="144">
        <v>2</v>
      </c>
      <c r="C68" s="152" t="s">
        <v>23</v>
      </c>
      <c r="D68" s="60"/>
      <c r="E68" s="231">
        <v>8.5</v>
      </c>
      <c r="F68" s="231">
        <v>67</v>
      </c>
      <c r="G68" s="225">
        <f t="shared" si="31"/>
        <v>15</v>
      </c>
      <c r="H68" s="152" t="s">
        <v>62</v>
      </c>
      <c r="I68" s="61"/>
      <c r="J68" s="125" t="s">
        <v>58</v>
      </c>
      <c r="K68" s="127">
        <v>0.67708333333333337</v>
      </c>
      <c r="L68" s="3"/>
      <c r="M68" s="90">
        <v>43</v>
      </c>
      <c r="N68" s="75" t="s">
        <v>73</v>
      </c>
      <c r="O68" s="90">
        <v>33</v>
      </c>
      <c r="P68" s="11" t="str">
        <f t="shared" si="32"/>
        <v>Fav</v>
      </c>
      <c r="Q68" s="11" t="str">
        <f t="shared" si="33"/>
        <v>Over</v>
      </c>
      <c r="R68" s="11" t="str">
        <f t="shared" si="34"/>
        <v>no</v>
      </c>
      <c r="S68" s="11" t="str">
        <f t="shared" si="37"/>
        <v/>
      </c>
      <c r="T68" s="11" t="str">
        <f t="shared" si="38"/>
        <v>no</v>
      </c>
      <c r="U68" s="80" t="str">
        <f t="shared" si="35"/>
        <v>Fav</v>
      </c>
      <c r="V68" s="81" t="str">
        <f t="shared" si="36"/>
        <v/>
      </c>
      <c r="W68" s="82" t="str">
        <f t="shared" si="36"/>
        <v/>
      </c>
      <c r="X68" s="82" t="str">
        <f t="shared" si="36"/>
        <v/>
      </c>
      <c r="Y68" s="82" t="str">
        <f t="shared" si="36"/>
        <v>Fav</v>
      </c>
      <c r="Z68" s="83" t="str">
        <f t="shared" si="36"/>
        <v/>
      </c>
      <c r="AA68" s="81" t="str">
        <f t="shared" si="39"/>
        <v/>
      </c>
      <c r="AB68" s="82" t="str">
        <f t="shared" si="39"/>
        <v/>
      </c>
      <c r="AC68" s="82" t="str">
        <f t="shared" si="39"/>
        <v/>
      </c>
      <c r="AD68" s="82" t="str">
        <f t="shared" si="39"/>
        <v>Fav</v>
      </c>
      <c r="AE68" s="83" t="str">
        <f t="shared" si="39"/>
        <v/>
      </c>
    </row>
    <row r="69" spans="2:31" ht="16.5" customHeight="1" x14ac:dyDescent="0.3">
      <c r="B69" s="223">
        <v>8</v>
      </c>
      <c r="C69" s="221" t="s">
        <v>22</v>
      </c>
      <c r="D69" s="46"/>
      <c r="E69" s="232">
        <v>2.5</v>
      </c>
      <c r="F69" s="232">
        <v>66</v>
      </c>
      <c r="G69" s="226">
        <f t="shared" si="31"/>
        <v>9</v>
      </c>
      <c r="H69" s="221" t="s">
        <v>63</v>
      </c>
      <c r="I69" s="53"/>
      <c r="J69" s="216" t="s">
        <v>54</v>
      </c>
      <c r="K69" s="217">
        <v>0.68055555555555547</v>
      </c>
      <c r="L69" s="3"/>
      <c r="M69" s="90">
        <v>37</v>
      </c>
      <c r="N69" s="75" t="s">
        <v>73</v>
      </c>
      <c r="O69" s="90">
        <v>29</v>
      </c>
      <c r="P69" s="11" t="str">
        <f t="shared" si="32"/>
        <v>Fav</v>
      </c>
      <c r="Q69" s="11" t="str">
        <f t="shared" si="33"/>
        <v>Push</v>
      </c>
      <c r="R69" s="11" t="str">
        <f t="shared" si="34"/>
        <v>no</v>
      </c>
      <c r="S69" s="11" t="str">
        <f t="shared" si="37"/>
        <v>no</v>
      </c>
      <c r="T69" s="11" t="str">
        <f t="shared" si="38"/>
        <v>no</v>
      </c>
      <c r="U69" s="80" t="str">
        <f t="shared" si="35"/>
        <v/>
      </c>
      <c r="V69" s="81" t="str">
        <f t="shared" si="36"/>
        <v/>
      </c>
      <c r="W69" s="82" t="str">
        <f t="shared" si="36"/>
        <v/>
      </c>
      <c r="X69" s="82" t="str">
        <f t="shared" si="36"/>
        <v/>
      </c>
      <c r="Y69" s="82" t="str">
        <f t="shared" si="36"/>
        <v/>
      </c>
      <c r="Z69" s="83" t="str">
        <f t="shared" si="36"/>
        <v/>
      </c>
      <c r="AA69" s="81" t="str">
        <f t="shared" si="39"/>
        <v/>
      </c>
      <c r="AB69" s="82" t="str">
        <f t="shared" si="39"/>
        <v/>
      </c>
      <c r="AC69" s="82" t="str">
        <f t="shared" si="39"/>
        <v/>
      </c>
      <c r="AD69" s="82" t="str">
        <f t="shared" si="39"/>
        <v/>
      </c>
      <c r="AE69" s="83" t="str">
        <f t="shared" si="39"/>
        <v/>
      </c>
    </row>
    <row r="70" spans="2:31" ht="16.5" customHeight="1" x14ac:dyDescent="0.3">
      <c r="B70" s="144">
        <v>3</v>
      </c>
      <c r="C70" s="152" t="s">
        <v>12</v>
      </c>
      <c r="D70" s="60"/>
      <c r="E70" s="231">
        <v>12</v>
      </c>
      <c r="F70" s="231">
        <v>66.5</v>
      </c>
      <c r="G70" s="225">
        <f t="shared" si="31"/>
        <v>14</v>
      </c>
      <c r="H70" s="152" t="s">
        <v>64</v>
      </c>
      <c r="I70" s="61"/>
      <c r="J70" s="125" t="s">
        <v>59</v>
      </c>
      <c r="K70" s="127">
        <v>0.68541666666666667</v>
      </c>
      <c r="L70" s="3"/>
      <c r="M70" s="90">
        <v>40</v>
      </c>
      <c r="N70" s="75" t="s">
        <v>73</v>
      </c>
      <c r="O70" s="90">
        <v>32</v>
      </c>
      <c r="P70" s="11" t="str">
        <f t="shared" si="32"/>
        <v>Dog</v>
      </c>
      <c r="Q70" s="11" t="str">
        <f t="shared" si="33"/>
        <v>Over</v>
      </c>
      <c r="R70" s="11" t="str">
        <f t="shared" si="34"/>
        <v>yes</v>
      </c>
      <c r="S70" s="11" t="str">
        <f t="shared" si="37"/>
        <v/>
      </c>
      <c r="T70" s="11" t="str">
        <f t="shared" si="38"/>
        <v>no</v>
      </c>
      <c r="U70" s="80" t="str">
        <f t="shared" si="35"/>
        <v>Dog</v>
      </c>
      <c r="V70" s="81" t="str">
        <f t="shared" si="36"/>
        <v/>
      </c>
      <c r="W70" s="82" t="str">
        <f t="shared" si="36"/>
        <v/>
      </c>
      <c r="X70" s="82" t="str">
        <f t="shared" si="36"/>
        <v>Dog</v>
      </c>
      <c r="Y70" s="82" t="str">
        <f t="shared" si="36"/>
        <v/>
      </c>
      <c r="Z70" s="83" t="str">
        <f t="shared" si="36"/>
        <v/>
      </c>
      <c r="AA70" s="81" t="str">
        <f t="shared" si="39"/>
        <v/>
      </c>
      <c r="AB70" s="82" t="str">
        <f t="shared" si="39"/>
        <v/>
      </c>
      <c r="AC70" s="82" t="str">
        <f t="shared" si="39"/>
        <v>Fav</v>
      </c>
      <c r="AD70" s="82" t="str">
        <f t="shared" si="39"/>
        <v/>
      </c>
      <c r="AE70" s="83" t="str">
        <f t="shared" si="39"/>
        <v/>
      </c>
    </row>
    <row r="71" spans="2:31" ht="16.5" customHeight="1" x14ac:dyDescent="0.3">
      <c r="B71" s="223">
        <v>7</v>
      </c>
      <c r="C71" s="221" t="s">
        <v>17</v>
      </c>
      <c r="D71" s="46"/>
      <c r="E71" s="232">
        <v>1.5</v>
      </c>
      <c r="F71" s="232">
        <v>61</v>
      </c>
      <c r="G71" s="226">
        <f t="shared" si="31"/>
        <v>10</v>
      </c>
      <c r="H71" s="221" t="s">
        <v>65</v>
      </c>
      <c r="I71" s="53"/>
      <c r="J71" s="216" t="s">
        <v>52</v>
      </c>
      <c r="K71" s="217">
        <v>0.76388888888888884</v>
      </c>
      <c r="M71" s="90">
        <v>31</v>
      </c>
      <c r="N71" s="75" t="s">
        <v>73</v>
      </c>
      <c r="O71" s="90">
        <v>33</v>
      </c>
      <c r="P71" s="11" t="str">
        <f t="shared" si="32"/>
        <v>Dog</v>
      </c>
      <c r="Q71" s="11" t="str">
        <f t="shared" si="33"/>
        <v>Over</v>
      </c>
      <c r="R71" s="11" t="str">
        <f t="shared" si="34"/>
        <v>no</v>
      </c>
      <c r="S71" s="11" t="str">
        <f t="shared" si="37"/>
        <v>no</v>
      </c>
      <c r="T71" s="11" t="str">
        <f t="shared" si="38"/>
        <v>no</v>
      </c>
      <c r="U71" s="80" t="str">
        <f t="shared" si="35"/>
        <v/>
      </c>
      <c r="V71" s="81" t="str">
        <f t="shared" si="36"/>
        <v/>
      </c>
      <c r="W71" s="82" t="str">
        <f t="shared" si="36"/>
        <v/>
      </c>
      <c r="X71" s="82" t="str">
        <f t="shared" si="36"/>
        <v/>
      </c>
      <c r="Y71" s="82" t="str">
        <f t="shared" si="36"/>
        <v/>
      </c>
      <c r="Z71" s="83" t="str">
        <f t="shared" si="36"/>
        <v/>
      </c>
      <c r="AA71" s="81" t="str">
        <f t="shared" si="39"/>
        <v/>
      </c>
      <c r="AB71" s="82" t="str">
        <f t="shared" si="39"/>
        <v/>
      </c>
      <c r="AC71" s="82" t="str">
        <f t="shared" si="39"/>
        <v/>
      </c>
      <c r="AD71" s="82" t="str">
        <f t="shared" si="39"/>
        <v/>
      </c>
      <c r="AE71" s="83" t="str">
        <f t="shared" si="39"/>
        <v/>
      </c>
    </row>
    <row r="72" spans="2:31" ht="16.5" customHeight="1" x14ac:dyDescent="0.3">
      <c r="B72" s="144">
        <v>10</v>
      </c>
      <c r="C72" s="152" t="s">
        <v>76</v>
      </c>
      <c r="D72" s="60"/>
      <c r="E72" s="231">
        <v>0</v>
      </c>
      <c r="F72" s="231">
        <v>64.5</v>
      </c>
      <c r="G72" s="225">
        <f t="shared" si="31"/>
        <v>7</v>
      </c>
      <c r="H72" s="152" t="s">
        <v>13</v>
      </c>
      <c r="I72" s="61"/>
      <c r="J72" s="125" t="s">
        <v>58</v>
      </c>
      <c r="K72" s="127">
        <v>0.78125</v>
      </c>
      <c r="L72" s="3"/>
      <c r="M72" s="90">
        <v>35</v>
      </c>
      <c r="N72" s="75" t="s">
        <v>73</v>
      </c>
      <c r="O72" s="90">
        <v>23</v>
      </c>
      <c r="P72" s="11" t="str">
        <f t="shared" si="32"/>
        <v>Fav</v>
      </c>
      <c r="Q72" s="11" t="str">
        <f t="shared" si="33"/>
        <v>Under</v>
      </c>
      <c r="R72" s="11" t="str">
        <f t="shared" si="34"/>
        <v>no</v>
      </c>
      <c r="S72" s="11" t="str">
        <f t="shared" si="37"/>
        <v>no</v>
      </c>
      <c r="T72" s="11" t="str">
        <f t="shared" si="38"/>
        <v>no</v>
      </c>
      <c r="U72" s="80" t="str">
        <f t="shared" si="35"/>
        <v/>
      </c>
      <c r="V72" s="81" t="str">
        <f t="shared" si="36"/>
        <v/>
      </c>
      <c r="W72" s="82" t="str">
        <f t="shared" si="36"/>
        <v/>
      </c>
      <c r="X72" s="82" t="str">
        <f t="shared" si="36"/>
        <v/>
      </c>
      <c r="Y72" s="82" t="str">
        <f t="shared" si="36"/>
        <v/>
      </c>
      <c r="Z72" s="83" t="str">
        <f t="shared" si="36"/>
        <v/>
      </c>
      <c r="AA72" s="81" t="str">
        <f t="shared" si="39"/>
        <v/>
      </c>
      <c r="AB72" s="82" t="str">
        <f t="shared" si="39"/>
        <v/>
      </c>
      <c r="AC72" s="82" t="str">
        <f t="shared" si="39"/>
        <v/>
      </c>
      <c r="AD72" s="82" t="str">
        <f t="shared" si="39"/>
        <v/>
      </c>
      <c r="AE72" s="83" t="str">
        <f t="shared" si="39"/>
        <v/>
      </c>
    </row>
    <row r="73" spans="2:31" ht="16.5" customHeight="1" x14ac:dyDescent="0.3">
      <c r="B73" s="223">
        <v>1</v>
      </c>
      <c r="C73" s="221" t="s">
        <v>5</v>
      </c>
      <c r="D73" s="46"/>
      <c r="E73" s="232">
        <v>12</v>
      </c>
      <c r="F73" s="232">
        <v>61.5</v>
      </c>
      <c r="G73" s="226">
        <f t="shared" si="31"/>
        <v>16</v>
      </c>
      <c r="H73" s="221" t="s">
        <v>66</v>
      </c>
      <c r="I73" s="53"/>
      <c r="J73" s="216" t="s">
        <v>54</v>
      </c>
      <c r="K73" s="217">
        <v>0.78472222222222221</v>
      </c>
      <c r="M73" s="90">
        <v>30</v>
      </c>
      <c r="N73" s="75" t="s">
        <v>73</v>
      </c>
      <c r="O73" s="90">
        <v>31</v>
      </c>
      <c r="P73" s="11" t="str">
        <f t="shared" si="32"/>
        <v>Dog</v>
      </c>
      <c r="Q73" s="11" t="str">
        <f t="shared" si="33"/>
        <v>Under</v>
      </c>
      <c r="R73" s="11" t="str">
        <f t="shared" si="34"/>
        <v>no</v>
      </c>
      <c r="S73" s="11" t="str">
        <f t="shared" si="37"/>
        <v/>
      </c>
      <c r="T73" s="11" t="str">
        <f t="shared" si="38"/>
        <v>no</v>
      </c>
      <c r="U73" s="80" t="str">
        <f t="shared" si="35"/>
        <v>Dog</v>
      </c>
      <c r="V73" s="81" t="str">
        <f t="shared" si="36"/>
        <v/>
      </c>
      <c r="W73" s="82" t="str">
        <f t="shared" si="36"/>
        <v/>
      </c>
      <c r="X73" s="82" t="str">
        <f t="shared" si="36"/>
        <v/>
      </c>
      <c r="Y73" s="82" t="str">
        <f t="shared" si="36"/>
        <v/>
      </c>
      <c r="Z73" s="83" t="str">
        <f t="shared" si="36"/>
        <v>Dog</v>
      </c>
      <c r="AA73" s="81" t="str">
        <f t="shared" si="39"/>
        <v/>
      </c>
      <c r="AB73" s="82" t="str">
        <f t="shared" si="39"/>
        <v/>
      </c>
      <c r="AC73" s="82" t="str">
        <f t="shared" si="39"/>
        <v/>
      </c>
      <c r="AD73" s="82" t="str">
        <f t="shared" si="39"/>
        <v/>
      </c>
      <c r="AE73" s="83" t="str">
        <f t="shared" si="39"/>
        <v>Dog</v>
      </c>
    </row>
    <row r="74" spans="2:31" ht="16.5" customHeight="1" x14ac:dyDescent="0.3">
      <c r="B74" s="146">
        <v>11</v>
      </c>
      <c r="C74" s="154" t="s">
        <v>67</v>
      </c>
      <c r="D74" s="64"/>
      <c r="E74" s="233">
        <v>1.5</v>
      </c>
      <c r="F74" s="233">
        <v>61.5</v>
      </c>
      <c r="G74" s="227">
        <f t="shared" si="31"/>
        <v>6</v>
      </c>
      <c r="H74" s="154" t="s">
        <v>68</v>
      </c>
      <c r="I74" s="65"/>
      <c r="J74" s="126" t="s">
        <v>59</v>
      </c>
      <c r="K74" s="128">
        <v>0.7895833333333333</v>
      </c>
      <c r="M74" s="90">
        <v>25</v>
      </c>
      <c r="N74" s="75" t="s">
        <v>73</v>
      </c>
      <c r="O74" s="90">
        <v>35</v>
      </c>
      <c r="P74" s="11" t="str">
        <f t="shared" si="32"/>
        <v>Dog</v>
      </c>
      <c r="Q74" s="11" t="str">
        <f t="shared" si="33"/>
        <v>Under</v>
      </c>
      <c r="R74" s="11" t="str">
        <f t="shared" si="34"/>
        <v>no</v>
      </c>
      <c r="S74" s="11" t="str">
        <f t="shared" si="37"/>
        <v>no</v>
      </c>
      <c r="T74" s="11" t="str">
        <f t="shared" si="38"/>
        <v>no</v>
      </c>
      <c r="U74" s="84" t="str">
        <f t="shared" si="35"/>
        <v/>
      </c>
      <c r="V74" s="85" t="str">
        <f t="shared" si="36"/>
        <v/>
      </c>
      <c r="W74" s="86" t="str">
        <f t="shared" si="36"/>
        <v/>
      </c>
      <c r="X74" s="86" t="str">
        <f t="shared" si="36"/>
        <v/>
      </c>
      <c r="Y74" s="86" t="str">
        <f t="shared" si="36"/>
        <v/>
      </c>
      <c r="Z74" s="87" t="str">
        <f t="shared" si="36"/>
        <v/>
      </c>
      <c r="AA74" s="85" t="str">
        <f t="shared" si="39"/>
        <v/>
      </c>
      <c r="AB74" s="86" t="str">
        <f t="shared" si="39"/>
        <v/>
      </c>
      <c r="AC74" s="86" t="str">
        <f t="shared" si="39"/>
        <v/>
      </c>
      <c r="AD74" s="86" t="str">
        <f t="shared" si="39"/>
        <v/>
      </c>
      <c r="AE74" s="87" t="str">
        <f t="shared" si="39"/>
        <v/>
      </c>
    </row>
    <row r="75" spans="2:31" x14ac:dyDescent="0.25">
      <c r="E75" s="59"/>
      <c r="F75" s="59"/>
      <c r="G75" s="1"/>
      <c r="H75" s="58"/>
      <c r="I75" s="94"/>
      <c r="P75" s="201" t="str">
        <f>COUNTIF(P59:P74,"Fav")&amp;"-"&amp;COUNTIF(P59:P74,"Dog")&amp;"-"&amp;COUNTIF(P59:P74,"Push")</f>
        <v>7-9-0</v>
      </c>
      <c r="Q75" s="201" t="str">
        <f>COUNTIF(Q59:Q74,"Over")&amp;"-"&amp;COUNTIF(Q59:Q74,"Under")&amp;"-"&amp;COUNTIF(Q59:Q74,"Push")</f>
        <v>8-7-1</v>
      </c>
      <c r="R75" s="201" t="str">
        <f>COUNTIF(R59:R74,"yes")&amp;"-"&amp;COUNTIF(R59:R74,"no")</f>
        <v>3-13</v>
      </c>
      <c r="S75" s="201" t="str">
        <f>COUNTIF(S59:S74,"yes")&amp;"-"&amp;COUNTIF(S59:S74,"no")</f>
        <v>1-8</v>
      </c>
      <c r="T75" s="201" t="str">
        <f>COUNTIF(T59:T74,"yes")&amp;"-"&amp;COUNTIF(T59:T74,"no")</f>
        <v>1-15</v>
      </c>
      <c r="U75" s="201" t="str">
        <f>COUNTIF(U59:U74,"Fav")&amp;"-"&amp;COUNTIF(U59:U74,"Dog")&amp;"-"&amp;COUNTIF(U59:U74,"Push")</f>
        <v>3-6-0</v>
      </c>
      <c r="V75" s="201" t="str">
        <f>COUNTIF(V59:V74,"Fav")&amp;"-"&amp;COUNTIF(V59:V74,"Dog")&amp;"-"&amp;COUNTIF(V59:V74,"Push")</f>
        <v>0-1-0</v>
      </c>
      <c r="W75" s="201" t="str">
        <f t="shared" ref="W75:AE75" si="40">COUNTIF(W59:W74,"Fav")&amp;"-"&amp;COUNTIF(W59:W74,"Dog")&amp;"-"&amp;COUNTIF(W59:W74,"Push")</f>
        <v>0-1-0</v>
      </c>
      <c r="X75" s="201" t="str">
        <f t="shared" si="40"/>
        <v>0-1-0</v>
      </c>
      <c r="Y75" s="201" t="str">
        <f t="shared" si="40"/>
        <v>2-2-0</v>
      </c>
      <c r="Z75" s="201" t="str">
        <f t="shared" si="40"/>
        <v>1-1-0</v>
      </c>
      <c r="AA75" s="201" t="str">
        <f t="shared" si="40"/>
        <v>1-0-0</v>
      </c>
      <c r="AB75" s="201" t="str">
        <f t="shared" si="40"/>
        <v>0-1-0</v>
      </c>
      <c r="AC75" s="201" t="str">
        <f t="shared" si="40"/>
        <v>1-0-0</v>
      </c>
      <c r="AD75" s="201" t="str">
        <f t="shared" si="40"/>
        <v>3-1-0</v>
      </c>
      <c r="AE75" s="201" t="str">
        <f t="shared" si="40"/>
        <v>1-1-0</v>
      </c>
    </row>
    <row r="76" spans="2:31" ht="18.75" x14ac:dyDescent="0.3">
      <c r="B76" s="205"/>
      <c r="C76" s="206"/>
      <c r="D76" s="207"/>
      <c r="E76" s="203"/>
      <c r="F76" s="203"/>
      <c r="G76" s="205"/>
      <c r="H76" s="206"/>
      <c r="I76" s="207"/>
      <c r="J76" s="208"/>
      <c r="K76" s="209"/>
      <c r="L76" s="204"/>
      <c r="O76" s="204" t="s">
        <v>114</v>
      </c>
      <c r="P76" s="202" t="str">
        <f>COUNTIF(P42:P74,"Fav")&amp;"-"&amp;COUNTIF(P42:P74,"Dog")&amp;"-"&amp;COUNTIF(P42:P74,"Push")</f>
        <v>15-17-0</v>
      </c>
      <c r="Q76" s="202" t="str">
        <f>COUNTIF(Q42:Q75,"Over")&amp;"-"&amp;COUNTIF(Q42:Q75,"Under")&amp;"-"&amp;COUNTIF(Q42:Q74,"Push")</f>
        <v>14-17-1</v>
      </c>
      <c r="R76" s="202" t="str">
        <f>COUNTIF(R42:R75,"yes")&amp;"-"&amp;COUNTIF(R42:R75,"no")</f>
        <v>5-27</v>
      </c>
      <c r="S76" s="201" t="str">
        <f>COUNTIF(S42:S75,"yes")&amp;"-"&amp;COUNTIF(S42:S75,"no")</f>
        <v>1-16</v>
      </c>
      <c r="T76" s="201" t="str">
        <f>COUNTIF(T42:T75,"yes")&amp;"-"&amp;COUNTIF(T42:T75,"no")</f>
        <v>2-30</v>
      </c>
      <c r="U76" s="202" t="str">
        <f>COUNTIF(U42:U75,"Fav")&amp;"-"&amp;COUNTIF(U42:U75,"Dog")&amp;"-"&amp;COUNTIF(U42:U75,"Push")</f>
        <v>8-12-0</v>
      </c>
      <c r="V76" s="202" t="str">
        <f>COUNTIF(V42:V75,"Fav")&amp;"-"&amp;COUNTIF(V42:V75,"Dog")&amp;"-"&amp;COUNTIF(V42:V75,"Push")</f>
        <v>1-3-0</v>
      </c>
      <c r="W76" s="202" t="str">
        <f t="shared" ref="W76:AE76" si="41">COUNTIF(W42:W75,"Fav")&amp;"-"&amp;COUNTIF(W42:W75,"Dog")&amp;"-"&amp;COUNTIF(W42:W75,"Push")</f>
        <v>2-2-0</v>
      </c>
      <c r="X76" s="202" t="str">
        <f t="shared" si="41"/>
        <v>1-3-0</v>
      </c>
      <c r="Y76" s="202" t="str">
        <f t="shared" si="41"/>
        <v>2-2-0</v>
      </c>
      <c r="Z76" s="202" t="str">
        <f t="shared" si="41"/>
        <v>2-2-0</v>
      </c>
      <c r="AA76" s="202" t="str">
        <f t="shared" si="41"/>
        <v>2-1-1</v>
      </c>
      <c r="AB76" s="202" t="str">
        <f t="shared" si="41"/>
        <v>3-1-0</v>
      </c>
      <c r="AC76" s="202" t="str">
        <f t="shared" si="41"/>
        <v>2-2-0</v>
      </c>
      <c r="AD76" s="202" t="str">
        <f t="shared" si="41"/>
        <v>3-1-0</v>
      </c>
      <c r="AE76" s="202" t="str">
        <f t="shared" si="41"/>
        <v>3-1-0</v>
      </c>
    </row>
  </sheetData>
  <mergeCells count="19">
    <mergeCell ref="M2:Q2"/>
    <mergeCell ref="B2:K2"/>
    <mergeCell ref="AA2:AE2"/>
    <mergeCell ref="AF2:AY2"/>
    <mergeCell ref="B20:K20"/>
    <mergeCell ref="U2:Z2"/>
    <mergeCell ref="M3:O3"/>
    <mergeCell ref="S2:S3"/>
    <mergeCell ref="T2:T3"/>
    <mergeCell ref="R2:R3"/>
    <mergeCell ref="AA40:AE40"/>
    <mergeCell ref="M41:O41"/>
    <mergeCell ref="B58:K58"/>
    <mergeCell ref="B40:K40"/>
    <mergeCell ref="M40:Q40"/>
    <mergeCell ref="R40:R41"/>
    <mergeCell ref="S40:S41"/>
    <mergeCell ref="T40:T41"/>
    <mergeCell ref="U40:Z40"/>
  </mergeCells>
  <phoneticPr fontId="1" type="noConversion"/>
  <printOptions horizontalCentered="1"/>
  <pageMargins left="0.2" right="0.2" top="0.2" bottom="0.2" header="0" footer="0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workbookViewId="0">
      <selection activeCell="B2" sqref="B2:K2"/>
    </sheetView>
  </sheetViews>
  <sheetFormatPr defaultColWidth="8.85546875" defaultRowHeight="18" x14ac:dyDescent="0.25"/>
  <cols>
    <col min="1" max="1" width="2.7109375" customWidth="1"/>
    <col min="2" max="2" width="5.5703125" style="12" bestFit="1" customWidth="1"/>
    <col min="3" max="3" width="19.28515625" style="32" customWidth="1"/>
    <col min="4" max="4" width="7.85546875" style="43" customWidth="1"/>
    <col min="5" max="5" width="7.140625" style="44" bestFit="1" customWidth="1"/>
    <col min="6" max="6" width="8.42578125" style="44" bestFit="1" customWidth="1"/>
    <col min="7" max="7" width="5.5703125" style="13" bestFit="1" customWidth="1"/>
    <col min="8" max="8" width="22.42578125" style="32" customWidth="1"/>
    <col min="9" max="9" width="7.7109375" style="43" customWidth="1"/>
    <col min="10" max="10" width="13.7109375" customWidth="1"/>
    <col min="11" max="11" width="10" bestFit="1" customWidth="1"/>
    <col min="12" max="12" width="5.7109375" customWidth="1"/>
    <col min="13" max="13" width="3.28515625" style="16" bestFit="1" customWidth="1"/>
    <col min="14" max="14" width="1.42578125" style="14" bestFit="1" customWidth="1"/>
    <col min="15" max="15" width="3.28515625" style="16" customWidth="1"/>
    <col min="16" max="17" width="7.140625" style="14" bestFit="1" customWidth="1"/>
    <col min="18" max="18" width="8.28515625" style="11" customWidth="1"/>
    <col min="19" max="19" width="9.7109375" style="6" customWidth="1"/>
    <col min="20" max="20" width="9.42578125" style="6" customWidth="1"/>
    <col min="21" max="21" width="7.140625" style="14" bestFit="1" customWidth="1"/>
    <col min="22" max="31" width="5.140625" style="14" bestFit="1" customWidth="1"/>
  </cols>
  <sheetData>
    <row r="1" spans="2:51" ht="9" customHeight="1" x14ac:dyDescent="0.25">
      <c r="S1" s="11"/>
      <c r="T1" s="11"/>
    </row>
    <row r="2" spans="2:5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</row>
    <row r="3" spans="2:5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2:51" ht="16.5" customHeight="1" x14ac:dyDescent="0.3">
      <c r="B4" s="222">
        <v>6</v>
      </c>
      <c r="C4" s="220" t="s">
        <v>78</v>
      </c>
      <c r="D4" s="45">
        <v>-225</v>
      </c>
      <c r="E4" s="266">
        <v>4</v>
      </c>
      <c r="F4" s="267">
        <v>135.5</v>
      </c>
      <c r="G4" s="224">
        <f t="shared" ref="G4:G19" si="0">17-B4</f>
        <v>11</v>
      </c>
      <c r="H4" s="220" t="s">
        <v>24</v>
      </c>
      <c r="I4" s="52">
        <v>185</v>
      </c>
      <c r="J4" s="214" t="s">
        <v>9</v>
      </c>
      <c r="K4" s="215">
        <v>0.38541666666666669</v>
      </c>
      <c r="M4" s="90">
        <v>58</v>
      </c>
      <c r="N4" s="75" t="s">
        <v>73</v>
      </c>
      <c r="O4" s="90">
        <v>41</v>
      </c>
      <c r="P4" s="11" t="str">
        <f t="shared" ref="P4:P19" si="1">IF((M4-E4)&gt;O4,"Fav",IF(M4&lt;(O4+E4),"Dog","Push"))</f>
        <v>Fav</v>
      </c>
      <c r="Q4" s="11" t="str">
        <f t="shared" ref="Q4:Q19" si="2">IF((M4+O4)&gt;F4,"Over",IF((M4+O4)&lt;F4,"Under","Push"))</f>
        <v>Under</v>
      </c>
      <c r="R4" s="11" t="str">
        <f>IF(AND(M4&gt;O4,M4-O4&lt;=E4),"yes","no")</f>
        <v>no</v>
      </c>
      <c r="S4" s="11" t="str">
        <f>IF(E4&lt;5,R4,"")</f>
        <v>no</v>
      </c>
      <c r="T4" s="11" t="str">
        <f>IF(AND((M4-O4)&gt;=(E4-1),(M4-O4)&lt;=(E4+1)),"yes", "no")</f>
        <v>no</v>
      </c>
      <c r="U4" s="55" t="str">
        <f>IF(B4&lt;6,P4,"")</f>
        <v/>
      </c>
      <c r="V4" s="77" t="str">
        <f t="shared" ref="V4:Z13" si="3">IF($B4=V$3,$P4,"")</f>
        <v/>
      </c>
      <c r="W4" s="78" t="str">
        <f t="shared" si="3"/>
        <v/>
      </c>
      <c r="X4" s="78" t="str">
        <f t="shared" si="3"/>
        <v/>
      </c>
      <c r="Y4" s="78" t="str">
        <f t="shared" si="3"/>
        <v/>
      </c>
      <c r="Z4" s="79" t="str">
        <f t="shared" si="3"/>
        <v/>
      </c>
      <c r="AA4" s="78" t="str">
        <f t="shared" ref="AA4:AE13" si="4">IF($B4=AA$3,IF($M4&gt;$O4,"Fav","Dog"),"")</f>
        <v/>
      </c>
      <c r="AB4" s="78" t="str">
        <f t="shared" si="4"/>
        <v/>
      </c>
      <c r="AC4" s="78" t="str">
        <f t="shared" si="4"/>
        <v/>
      </c>
      <c r="AD4" s="78" t="str">
        <f t="shared" si="4"/>
        <v/>
      </c>
      <c r="AE4" s="79" t="str">
        <f t="shared" si="4"/>
        <v/>
      </c>
    </row>
    <row r="5" spans="2:51" ht="16.5" customHeight="1" x14ac:dyDescent="0.3">
      <c r="B5" s="144">
        <v>8</v>
      </c>
      <c r="C5" s="152" t="s">
        <v>14</v>
      </c>
      <c r="D5" s="60">
        <v>-240</v>
      </c>
      <c r="E5" s="276">
        <v>5.5</v>
      </c>
      <c r="F5" s="272">
        <v>133.5</v>
      </c>
      <c r="G5" s="225">
        <f t="shared" si="0"/>
        <v>9</v>
      </c>
      <c r="H5" s="152" t="s">
        <v>79</v>
      </c>
      <c r="I5" s="61">
        <v>200</v>
      </c>
      <c r="J5" s="125" t="s">
        <v>4</v>
      </c>
      <c r="K5" s="127">
        <v>0.40277777777777773</v>
      </c>
      <c r="M5" s="90">
        <v>70</v>
      </c>
      <c r="N5" s="75" t="s">
        <v>73</v>
      </c>
      <c r="O5" s="90">
        <v>64</v>
      </c>
      <c r="P5" s="11" t="str">
        <f t="shared" si="1"/>
        <v>Fav</v>
      </c>
      <c r="Q5" s="11" t="str">
        <f t="shared" si="2"/>
        <v>Over</v>
      </c>
      <c r="R5" s="11" t="str">
        <f>IF(AND(M5&gt;O5,M5-O5&lt;=E5),"yes","no")</f>
        <v>no</v>
      </c>
      <c r="S5" s="11" t="str">
        <f t="shared" ref="S5:S36" si="5">IF(E5&lt;5,R5,"")</f>
        <v/>
      </c>
      <c r="T5" s="11" t="str">
        <f t="shared" ref="T5:T19" si="6">IF(AND((M5-O5)&gt;=(E5-1),(M5-O5)&lt;=(E5+1)),"yes", "no")</f>
        <v>yes</v>
      </c>
      <c r="U5" s="17" t="str">
        <f t="shared" ref="U5:U36" si="7">IF(B5&lt;6,P5,"")</f>
        <v/>
      </c>
      <c r="V5" s="81" t="str">
        <f t="shared" si="3"/>
        <v/>
      </c>
      <c r="W5" s="82" t="str">
        <f t="shared" si="3"/>
        <v/>
      </c>
      <c r="X5" s="82" t="str">
        <f t="shared" si="3"/>
        <v/>
      </c>
      <c r="Y5" s="82" t="str">
        <f t="shared" si="3"/>
        <v/>
      </c>
      <c r="Z5" s="83" t="str">
        <f t="shared" si="3"/>
        <v/>
      </c>
      <c r="AA5" s="82" t="str">
        <f t="shared" si="4"/>
        <v/>
      </c>
      <c r="AB5" s="82" t="str">
        <f t="shared" si="4"/>
        <v/>
      </c>
      <c r="AC5" s="82" t="str">
        <f t="shared" si="4"/>
        <v/>
      </c>
      <c r="AD5" s="82" t="str">
        <f t="shared" si="4"/>
        <v/>
      </c>
      <c r="AE5" s="83" t="str">
        <f t="shared" si="4"/>
        <v/>
      </c>
    </row>
    <row r="6" spans="2:51" ht="16.5" customHeight="1" x14ac:dyDescent="0.3">
      <c r="B6" s="223">
        <v>4</v>
      </c>
      <c r="C6" s="221" t="s">
        <v>9</v>
      </c>
      <c r="D6" s="46">
        <v>-255</v>
      </c>
      <c r="E6" s="268">
        <v>7.5</v>
      </c>
      <c r="F6" s="269">
        <v>138.5</v>
      </c>
      <c r="G6" s="226">
        <f t="shared" si="0"/>
        <v>13</v>
      </c>
      <c r="H6" s="221" t="s">
        <v>25</v>
      </c>
      <c r="I6" s="53">
        <v>215</v>
      </c>
      <c r="J6" s="216" t="s">
        <v>80</v>
      </c>
      <c r="K6" s="217">
        <v>0.44444444444444442</v>
      </c>
      <c r="M6" s="90">
        <v>69</v>
      </c>
      <c r="N6" s="75" t="s">
        <v>73</v>
      </c>
      <c r="O6" s="90">
        <v>62</v>
      </c>
      <c r="P6" s="11" t="str">
        <f t="shared" si="1"/>
        <v>Dog</v>
      </c>
      <c r="Q6" s="11" t="str">
        <f t="shared" si="2"/>
        <v>Under</v>
      </c>
      <c r="R6" s="11" t="str">
        <f t="shared" ref="R6:R36" si="8">IF(AND(M6&gt;O6,M6-O6&lt;=E6),"yes","no")</f>
        <v>yes</v>
      </c>
      <c r="S6" s="11" t="str">
        <f t="shared" si="5"/>
        <v/>
      </c>
      <c r="T6" s="11" t="str">
        <f t="shared" si="6"/>
        <v>yes</v>
      </c>
      <c r="U6" s="17" t="str">
        <f t="shared" si="7"/>
        <v>Dog</v>
      </c>
      <c r="V6" s="81" t="str">
        <f t="shared" si="3"/>
        <v/>
      </c>
      <c r="W6" s="82" t="str">
        <f t="shared" si="3"/>
        <v>Dog</v>
      </c>
      <c r="X6" s="82" t="str">
        <f t="shared" si="3"/>
        <v/>
      </c>
      <c r="Y6" s="82" t="str">
        <f t="shared" si="3"/>
        <v/>
      </c>
      <c r="Z6" s="83" t="str">
        <f t="shared" si="3"/>
        <v/>
      </c>
      <c r="AA6" s="82" t="str">
        <f t="shared" si="4"/>
        <v/>
      </c>
      <c r="AB6" s="82" t="str">
        <f t="shared" si="4"/>
        <v>Fav</v>
      </c>
      <c r="AC6" s="82" t="str">
        <f t="shared" si="4"/>
        <v/>
      </c>
      <c r="AD6" s="82" t="str">
        <f t="shared" si="4"/>
        <v/>
      </c>
      <c r="AE6" s="83" t="str">
        <f t="shared" si="4"/>
        <v/>
      </c>
    </row>
    <row r="7" spans="2:51" ht="16.5" customHeight="1" x14ac:dyDescent="0.3">
      <c r="B7" s="144">
        <v>4</v>
      </c>
      <c r="C7" s="152" t="s">
        <v>8</v>
      </c>
      <c r="D7" s="60">
        <v>-425</v>
      </c>
      <c r="E7" s="276">
        <v>7.5</v>
      </c>
      <c r="F7" s="272">
        <v>118.5</v>
      </c>
      <c r="G7" s="225">
        <f t="shared" si="0"/>
        <v>13</v>
      </c>
      <c r="H7" s="152" t="s">
        <v>26</v>
      </c>
      <c r="I7" s="61">
        <v>355</v>
      </c>
      <c r="J7" s="125" t="s">
        <v>81</v>
      </c>
      <c r="K7" s="127">
        <v>0.46527777777777773</v>
      </c>
      <c r="M7" s="90">
        <v>73</v>
      </c>
      <c r="N7" s="75" t="s">
        <v>73</v>
      </c>
      <c r="O7" s="90">
        <v>49</v>
      </c>
      <c r="P7" s="11" t="str">
        <f t="shared" si="1"/>
        <v>Fav</v>
      </c>
      <c r="Q7" s="11" t="str">
        <f t="shared" si="2"/>
        <v>Over</v>
      </c>
      <c r="R7" s="11" t="str">
        <f t="shared" si="8"/>
        <v>no</v>
      </c>
      <c r="S7" s="11" t="str">
        <f t="shared" si="5"/>
        <v/>
      </c>
      <c r="T7" s="11" t="str">
        <f t="shared" si="6"/>
        <v>no</v>
      </c>
      <c r="U7" s="17" t="str">
        <f t="shared" si="7"/>
        <v>Fav</v>
      </c>
      <c r="V7" s="81" t="str">
        <f t="shared" si="3"/>
        <v/>
      </c>
      <c r="W7" s="82" t="str">
        <f t="shared" si="3"/>
        <v>Fav</v>
      </c>
      <c r="X7" s="82" t="str">
        <f t="shared" si="3"/>
        <v/>
      </c>
      <c r="Y7" s="82" t="str">
        <f t="shared" si="3"/>
        <v/>
      </c>
      <c r="Z7" s="83" t="str">
        <f t="shared" si="3"/>
        <v/>
      </c>
      <c r="AA7" s="82" t="str">
        <f t="shared" si="4"/>
        <v/>
      </c>
      <c r="AB7" s="82" t="str">
        <f t="shared" si="4"/>
        <v>Fav</v>
      </c>
      <c r="AC7" s="82" t="str">
        <f t="shared" si="4"/>
        <v/>
      </c>
      <c r="AD7" s="82" t="str">
        <f t="shared" si="4"/>
        <v/>
      </c>
      <c r="AE7" s="83" t="str">
        <f t="shared" si="4"/>
        <v/>
      </c>
    </row>
    <row r="8" spans="2:51" ht="16.5" customHeight="1" x14ac:dyDescent="0.3">
      <c r="B8" s="223">
        <v>3</v>
      </c>
      <c r="C8" s="221" t="s">
        <v>7</v>
      </c>
      <c r="D8" s="46">
        <v>-245</v>
      </c>
      <c r="E8" s="268">
        <v>5.5</v>
      </c>
      <c r="F8" s="269">
        <v>154</v>
      </c>
      <c r="G8" s="226">
        <f t="shared" si="0"/>
        <v>14</v>
      </c>
      <c r="H8" s="221" t="s">
        <v>82</v>
      </c>
      <c r="I8" s="53">
        <v>205</v>
      </c>
      <c r="J8" s="216" t="s">
        <v>9</v>
      </c>
      <c r="K8" s="217">
        <v>0.48958333333333331</v>
      </c>
      <c r="M8" s="90">
        <v>88</v>
      </c>
      <c r="N8" s="75" t="s">
        <v>73</v>
      </c>
      <c r="O8" s="90">
        <v>68</v>
      </c>
      <c r="P8" s="11" t="str">
        <f t="shared" si="1"/>
        <v>Fav</v>
      </c>
      <c r="Q8" s="11" t="str">
        <f t="shared" si="2"/>
        <v>Over</v>
      </c>
      <c r="R8" s="11" t="str">
        <f t="shared" si="8"/>
        <v>no</v>
      </c>
      <c r="S8" s="11" t="str">
        <f t="shared" si="5"/>
        <v/>
      </c>
      <c r="T8" s="11" t="str">
        <f t="shared" si="6"/>
        <v>no</v>
      </c>
      <c r="U8" s="17" t="str">
        <f t="shared" si="7"/>
        <v>Fav</v>
      </c>
      <c r="V8" s="81" t="str">
        <f t="shared" si="3"/>
        <v/>
      </c>
      <c r="W8" s="82" t="str">
        <f t="shared" si="3"/>
        <v/>
      </c>
      <c r="X8" s="82" t="str">
        <f t="shared" si="3"/>
        <v>Fav</v>
      </c>
      <c r="Y8" s="82" t="str">
        <f t="shared" si="3"/>
        <v/>
      </c>
      <c r="Z8" s="83" t="str">
        <f t="shared" si="3"/>
        <v/>
      </c>
      <c r="AA8" s="82" t="str">
        <f t="shared" si="4"/>
        <v/>
      </c>
      <c r="AB8" s="82" t="str">
        <f t="shared" si="4"/>
        <v/>
      </c>
      <c r="AC8" s="82" t="str">
        <f t="shared" si="4"/>
        <v>Fav</v>
      </c>
      <c r="AD8" s="82" t="str">
        <f t="shared" si="4"/>
        <v/>
      </c>
      <c r="AE8" s="83" t="str">
        <f t="shared" si="4"/>
        <v/>
      </c>
    </row>
    <row r="9" spans="2:51" ht="16.5" customHeight="1" x14ac:dyDescent="0.3">
      <c r="B9" s="144">
        <v>1</v>
      </c>
      <c r="C9" s="152" t="s">
        <v>2</v>
      </c>
      <c r="D9" s="60">
        <v>-1800</v>
      </c>
      <c r="E9" s="276">
        <v>17</v>
      </c>
      <c r="F9" s="272">
        <v>146</v>
      </c>
      <c r="G9" s="225">
        <f t="shared" si="0"/>
        <v>16</v>
      </c>
      <c r="H9" s="152" t="s">
        <v>83</v>
      </c>
      <c r="I9" s="61">
        <v>1190</v>
      </c>
      <c r="J9" s="125" t="s">
        <v>4</v>
      </c>
      <c r="K9" s="127">
        <v>0.50694444444444442</v>
      </c>
      <c r="M9" s="90">
        <v>72</v>
      </c>
      <c r="N9" s="75" t="s">
        <v>73</v>
      </c>
      <c r="O9" s="90">
        <v>65</v>
      </c>
      <c r="P9" s="11" t="str">
        <f t="shared" si="1"/>
        <v>Dog</v>
      </c>
      <c r="Q9" s="11" t="str">
        <f t="shared" si="2"/>
        <v>Under</v>
      </c>
      <c r="R9" s="11" t="str">
        <f t="shared" si="8"/>
        <v>yes</v>
      </c>
      <c r="S9" s="11" t="str">
        <f t="shared" si="5"/>
        <v/>
      </c>
      <c r="T9" s="11" t="str">
        <f t="shared" si="6"/>
        <v>no</v>
      </c>
      <c r="U9" s="17" t="str">
        <f t="shared" si="7"/>
        <v>Dog</v>
      </c>
      <c r="V9" s="81" t="str">
        <f t="shared" si="3"/>
        <v/>
      </c>
      <c r="W9" s="82" t="str">
        <f t="shared" si="3"/>
        <v/>
      </c>
      <c r="X9" s="82" t="str">
        <f t="shared" si="3"/>
        <v/>
      </c>
      <c r="Y9" s="82" t="str">
        <f t="shared" si="3"/>
        <v/>
      </c>
      <c r="Z9" s="83" t="str">
        <f t="shared" si="3"/>
        <v>Dog</v>
      </c>
      <c r="AA9" s="82" t="str">
        <f t="shared" si="4"/>
        <v/>
      </c>
      <c r="AB9" s="82" t="str">
        <f t="shared" si="4"/>
        <v/>
      </c>
      <c r="AC9" s="82" t="str">
        <f t="shared" si="4"/>
        <v/>
      </c>
      <c r="AD9" s="82" t="str">
        <f t="shared" si="4"/>
        <v/>
      </c>
      <c r="AE9" s="83" t="str">
        <f t="shared" si="4"/>
        <v>Fav</v>
      </c>
    </row>
    <row r="10" spans="2:51" ht="16.5" customHeight="1" x14ac:dyDescent="0.3">
      <c r="B10" s="223">
        <v>5</v>
      </c>
      <c r="C10" s="221" t="s">
        <v>27</v>
      </c>
      <c r="D10" s="46">
        <v>-200</v>
      </c>
      <c r="E10" s="268">
        <v>4.5</v>
      </c>
      <c r="F10" s="269">
        <v>137.5</v>
      </c>
      <c r="G10" s="226">
        <f t="shared" si="0"/>
        <v>12</v>
      </c>
      <c r="H10" s="221" t="s">
        <v>84</v>
      </c>
      <c r="I10" s="53">
        <v>170</v>
      </c>
      <c r="J10" s="216" t="s">
        <v>80</v>
      </c>
      <c r="K10" s="217">
        <v>0.54861111111111105</v>
      </c>
      <c r="M10" s="90">
        <v>75</v>
      </c>
      <c r="N10" s="75" t="s">
        <v>73</v>
      </c>
      <c r="O10" s="90">
        <v>68</v>
      </c>
      <c r="P10" s="11" t="str">
        <f t="shared" si="1"/>
        <v>Fav</v>
      </c>
      <c r="Q10" s="11" t="str">
        <f t="shared" si="2"/>
        <v>Over</v>
      </c>
      <c r="R10" s="11" t="str">
        <f t="shared" si="8"/>
        <v>no</v>
      </c>
      <c r="S10" s="11" t="str">
        <f t="shared" si="5"/>
        <v>no</v>
      </c>
      <c r="T10" s="11" t="str">
        <f t="shared" si="6"/>
        <v>no</v>
      </c>
      <c r="U10" s="17" t="str">
        <f t="shared" si="7"/>
        <v>Fav</v>
      </c>
      <c r="V10" s="81" t="str">
        <f t="shared" si="3"/>
        <v>Fav</v>
      </c>
      <c r="W10" s="82" t="str">
        <f t="shared" si="3"/>
        <v/>
      </c>
      <c r="X10" s="82" t="str">
        <f t="shared" si="3"/>
        <v/>
      </c>
      <c r="Y10" s="82" t="str">
        <f t="shared" si="3"/>
        <v/>
      </c>
      <c r="Z10" s="83" t="str">
        <f t="shared" si="3"/>
        <v/>
      </c>
      <c r="AA10" s="82" t="str">
        <f t="shared" si="4"/>
        <v>Fav</v>
      </c>
      <c r="AB10" s="82" t="str">
        <f t="shared" si="4"/>
        <v/>
      </c>
      <c r="AC10" s="82" t="str">
        <f t="shared" si="4"/>
        <v/>
      </c>
      <c r="AD10" s="82" t="str">
        <f t="shared" si="4"/>
        <v/>
      </c>
      <c r="AE10" s="83" t="str">
        <f t="shared" si="4"/>
        <v/>
      </c>
    </row>
    <row r="11" spans="2:51" ht="16.5" customHeight="1" x14ac:dyDescent="0.3">
      <c r="B11" s="144">
        <v>5</v>
      </c>
      <c r="C11" s="152" t="s">
        <v>85</v>
      </c>
      <c r="D11" s="60">
        <v>-265</v>
      </c>
      <c r="E11" s="276">
        <v>6</v>
      </c>
      <c r="F11" s="272">
        <v>122.5</v>
      </c>
      <c r="G11" s="225">
        <f t="shared" si="0"/>
        <v>12</v>
      </c>
      <c r="H11" s="152" t="s">
        <v>28</v>
      </c>
      <c r="I11" s="61">
        <v>225</v>
      </c>
      <c r="J11" s="125" t="s">
        <v>81</v>
      </c>
      <c r="K11" s="127">
        <v>0.56944444444444442</v>
      </c>
      <c r="M11" s="90">
        <v>79</v>
      </c>
      <c r="N11" s="75" t="s">
        <v>73</v>
      </c>
      <c r="O11" s="90">
        <v>70</v>
      </c>
      <c r="P11" s="11" t="str">
        <f t="shared" si="1"/>
        <v>Fav</v>
      </c>
      <c r="Q11" s="11" t="str">
        <f t="shared" si="2"/>
        <v>Over</v>
      </c>
      <c r="R11" s="11" t="str">
        <f t="shared" si="8"/>
        <v>no</v>
      </c>
      <c r="S11" s="11" t="str">
        <f t="shared" si="5"/>
        <v/>
      </c>
      <c r="T11" s="11" t="str">
        <f t="shared" si="6"/>
        <v>no</v>
      </c>
      <c r="U11" s="17" t="str">
        <f t="shared" si="7"/>
        <v>Fav</v>
      </c>
      <c r="V11" s="81" t="str">
        <f t="shared" si="3"/>
        <v>Fav</v>
      </c>
      <c r="W11" s="82" t="str">
        <f t="shared" si="3"/>
        <v/>
      </c>
      <c r="X11" s="82" t="str">
        <f t="shared" si="3"/>
        <v/>
      </c>
      <c r="Y11" s="82" t="str">
        <f t="shared" si="3"/>
        <v/>
      </c>
      <c r="Z11" s="83" t="str">
        <f t="shared" si="3"/>
        <v/>
      </c>
      <c r="AA11" s="82" t="str">
        <f t="shared" si="4"/>
        <v>Fav</v>
      </c>
      <c r="AB11" s="82" t="str">
        <f t="shared" si="4"/>
        <v/>
      </c>
      <c r="AC11" s="82" t="str">
        <f t="shared" si="4"/>
        <v/>
      </c>
      <c r="AD11" s="82" t="str">
        <f t="shared" si="4"/>
        <v/>
      </c>
      <c r="AE11" s="83" t="str">
        <f t="shared" si="4"/>
        <v/>
      </c>
    </row>
    <row r="12" spans="2:51" ht="16.5" customHeight="1" x14ac:dyDescent="0.3">
      <c r="B12" s="223">
        <v>1</v>
      </c>
      <c r="C12" s="221" t="s">
        <v>86</v>
      </c>
      <c r="D12" s="46">
        <v>-18000</v>
      </c>
      <c r="E12" s="268">
        <v>25</v>
      </c>
      <c r="F12" s="269">
        <v>136</v>
      </c>
      <c r="G12" s="226">
        <f t="shared" si="0"/>
        <v>16</v>
      </c>
      <c r="H12" s="221" t="s">
        <v>87</v>
      </c>
      <c r="I12" s="53">
        <v>9900</v>
      </c>
      <c r="J12" s="216" t="s">
        <v>9</v>
      </c>
      <c r="K12" s="217">
        <v>0.65972222222222221</v>
      </c>
      <c r="M12" s="90">
        <v>81</v>
      </c>
      <c r="N12" s="75" t="s">
        <v>73</v>
      </c>
      <c r="O12" s="90">
        <v>66</v>
      </c>
      <c r="P12" s="11" t="str">
        <f t="shared" si="1"/>
        <v>Dog</v>
      </c>
      <c r="Q12" s="11" t="str">
        <f t="shared" si="2"/>
        <v>Over</v>
      </c>
      <c r="R12" s="11" t="str">
        <f t="shared" si="8"/>
        <v>yes</v>
      </c>
      <c r="S12" s="11" t="str">
        <f t="shared" si="5"/>
        <v/>
      </c>
      <c r="T12" s="11" t="str">
        <f t="shared" si="6"/>
        <v>no</v>
      </c>
      <c r="U12" s="17" t="str">
        <f t="shared" si="7"/>
        <v>Dog</v>
      </c>
      <c r="V12" s="81" t="str">
        <f t="shared" si="3"/>
        <v/>
      </c>
      <c r="W12" s="82" t="str">
        <f t="shared" si="3"/>
        <v/>
      </c>
      <c r="X12" s="82" t="str">
        <f t="shared" si="3"/>
        <v/>
      </c>
      <c r="Y12" s="82" t="str">
        <f t="shared" si="3"/>
        <v/>
      </c>
      <c r="Z12" s="83" t="str">
        <f t="shared" si="3"/>
        <v>Dog</v>
      </c>
      <c r="AA12" s="82" t="str">
        <f t="shared" si="4"/>
        <v/>
      </c>
      <c r="AB12" s="82" t="str">
        <f t="shared" si="4"/>
        <v/>
      </c>
      <c r="AC12" s="82" t="str">
        <f t="shared" si="4"/>
        <v/>
      </c>
      <c r="AD12" s="82" t="str">
        <f t="shared" si="4"/>
        <v/>
      </c>
      <c r="AE12" s="83" t="str">
        <f t="shared" si="4"/>
        <v>Fav</v>
      </c>
    </row>
    <row r="13" spans="2:51" ht="16.5" customHeight="1" x14ac:dyDescent="0.3">
      <c r="B13" s="144">
        <v>5</v>
      </c>
      <c r="C13" s="152" t="s">
        <v>29</v>
      </c>
      <c r="D13" s="60">
        <v>-350</v>
      </c>
      <c r="E13" s="276">
        <v>7.5</v>
      </c>
      <c r="F13" s="272">
        <v>133.5</v>
      </c>
      <c r="G13" s="225">
        <f t="shared" si="0"/>
        <v>12</v>
      </c>
      <c r="H13" s="152" t="s">
        <v>30</v>
      </c>
      <c r="I13" s="61">
        <v>290</v>
      </c>
      <c r="J13" s="125" t="s">
        <v>80</v>
      </c>
      <c r="K13" s="127">
        <v>0.67708333333333337</v>
      </c>
      <c r="M13" s="90">
        <v>59</v>
      </c>
      <c r="N13" s="75" t="s">
        <v>73</v>
      </c>
      <c r="O13" s="90">
        <v>62</v>
      </c>
      <c r="P13" s="11" t="str">
        <f t="shared" si="1"/>
        <v>Dog</v>
      </c>
      <c r="Q13" s="11" t="str">
        <f t="shared" si="2"/>
        <v>Under</v>
      </c>
      <c r="R13" s="11" t="str">
        <f t="shared" si="8"/>
        <v>no</v>
      </c>
      <c r="S13" s="11" t="str">
        <f t="shared" si="5"/>
        <v/>
      </c>
      <c r="T13" s="11" t="str">
        <f t="shared" si="6"/>
        <v>no</v>
      </c>
      <c r="U13" s="17" t="str">
        <f t="shared" si="7"/>
        <v>Dog</v>
      </c>
      <c r="V13" s="81" t="str">
        <f t="shared" si="3"/>
        <v>Dog</v>
      </c>
      <c r="W13" s="82" t="str">
        <f t="shared" si="3"/>
        <v/>
      </c>
      <c r="X13" s="82" t="str">
        <f t="shared" si="3"/>
        <v/>
      </c>
      <c r="Y13" s="82" t="str">
        <f t="shared" si="3"/>
        <v/>
      </c>
      <c r="Z13" s="83" t="str">
        <f t="shared" si="3"/>
        <v/>
      </c>
      <c r="AA13" s="82" t="str">
        <f t="shared" si="4"/>
        <v>Dog</v>
      </c>
      <c r="AB13" s="82" t="str">
        <f t="shared" si="4"/>
        <v/>
      </c>
      <c r="AC13" s="82" t="str">
        <f t="shared" si="4"/>
        <v/>
      </c>
      <c r="AD13" s="82" t="str">
        <f t="shared" si="4"/>
        <v/>
      </c>
      <c r="AE13" s="83" t="str">
        <f t="shared" si="4"/>
        <v/>
      </c>
    </row>
    <row r="14" spans="2:51" ht="16.5" customHeight="1" x14ac:dyDescent="0.3">
      <c r="B14" s="223">
        <v>10</v>
      </c>
      <c r="C14" s="221" t="s">
        <v>88</v>
      </c>
      <c r="D14" s="46">
        <v>-125</v>
      </c>
      <c r="E14" s="268">
        <v>1.5</v>
      </c>
      <c r="F14" s="269">
        <v>133</v>
      </c>
      <c r="G14" s="226">
        <f t="shared" si="0"/>
        <v>7</v>
      </c>
      <c r="H14" s="221" t="s">
        <v>1</v>
      </c>
      <c r="I14" s="53">
        <v>105</v>
      </c>
      <c r="J14" s="216" t="s">
        <v>4</v>
      </c>
      <c r="K14" s="217">
        <v>0.68055555555555547</v>
      </c>
      <c r="M14" s="90">
        <v>54</v>
      </c>
      <c r="N14" s="75" t="s">
        <v>73</v>
      </c>
      <c r="O14" s="90">
        <v>77</v>
      </c>
      <c r="P14" s="11" t="str">
        <f t="shared" si="1"/>
        <v>Dog</v>
      </c>
      <c r="Q14" s="11" t="str">
        <f t="shared" si="2"/>
        <v>Under</v>
      </c>
      <c r="R14" s="11" t="str">
        <f t="shared" si="8"/>
        <v>no</v>
      </c>
      <c r="S14" s="11" t="str">
        <f t="shared" si="5"/>
        <v>no</v>
      </c>
      <c r="T14" s="11" t="str">
        <f t="shared" si="6"/>
        <v>no</v>
      </c>
      <c r="U14" s="17" t="str">
        <f t="shared" si="7"/>
        <v/>
      </c>
      <c r="V14" s="81" t="str">
        <f t="shared" ref="V14:Z23" si="9">IF($B14=V$3,$P14,"")</f>
        <v/>
      </c>
      <c r="W14" s="82" t="str">
        <f t="shared" si="9"/>
        <v/>
      </c>
      <c r="X14" s="82" t="str">
        <f t="shared" si="9"/>
        <v/>
      </c>
      <c r="Y14" s="82" t="str">
        <f t="shared" si="9"/>
        <v/>
      </c>
      <c r="Z14" s="83" t="str">
        <f t="shared" si="9"/>
        <v/>
      </c>
      <c r="AA14" s="82" t="str">
        <f t="shared" ref="AA14:AE23" si="10">IF($B14=AA$3,IF($M14&gt;$O14,"Fav","Dog"),"")</f>
        <v/>
      </c>
      <c r="AB14" s="82" t="str">
        <f t="shared" si="10"/>
        <v/>
      </c>
      <c r="AC14" s="82" t="str">
        <f t="shared" si="10"/>
        <v/>
      </c>
      <c r="AD14" s="82" t="str">
        <f t="shared" si="10"/>
        <v/>
      </c>
      <c r="AE14" s="83" t="str">
        <f t="shared" si="10"/>
        <v/>
      </c>
    </row>
    <row r="15" spans="2:51" ht="16.5" customHeight="1" x14ac:dyDescent="0.3">
      <c r="B15" s="144">
        <v>3</v>
      </c>
      <c r="C15" s="152" t="s">
        <v>89</v>
      </c>
      <c r="D15" s="60">
        <v>-365</v>
      </c>
      <c r="E15" s="276">
        <v>7.5</v>
      </c>
      <c r="F15" s="272">
        <v>140</v>
      </c>
      <c r="G15" s="225">
        <f t="shared" si="0"/>
        <v>14</v>
      </c>
      <c r="H15" s="152" t="s">
        <v>31</v>
      </c>
      <c r="I15" s="61">
        <v>305</v>
      </c>
      <c r="J15" s="125" t="s">
        <v>81</v>
      </c>
      <c r="K15" s="127">
        <v>0.68541666666666667</v>
      </c>
      <c r="M15" s="90">
        <v>68</v>
      </c>
      <c r="N15" s="75" t="s">
        <v>73</v>
      </c>
      <c r="O15" s="90">
        <v>60</v>
      </c>
      <c r="P15" s="11" t="str">
        <f t="shared" si="1"/>
        <v>Fav</v>
      </c>
      <c r="Q15" s="11" t="str">
        <f t="shared" si="2"/>
        <v>Under</v>
      </c>
      <c r="R15" s="11" t="str">
        <f t="shared" si="8"/>
        <v>no</v>
      </c>
      <c r="S15" s="11" t="str">
        <f t="shared" si="5"/>
        <v/>
      </c>
      <c r="T15" s="11" t="str">
        <f t="shared" si="6"/>
        <v>yes</v>
      </c>
      <c r="U15" s="17" t="str">
        <f t="shared" si="7"/>
        <v>Fav</v>
      </c>
      <c r="V15" s="81" t="str">
        <f t="shared" si="9"/>
        <v/>
      </c>
      <c r="W15" s="82" t="str">
        <f t="shared" si="9"/>
        <v/>
      </c>
      <c r="X15" s="82" t="str">
        <f t="shared" si="9"/>
        <v>Fav</v>
      </c>
      <c r="Y15" s="82" t="str">
        <f t="shared" si="9"/>
        <v/>
      </c>
      <c r="Z15" s="83" t="str">
        <f t="shared" si="9"/>
        <v/>
      </c>
      <c r="AA15" s="82" t="str">
        <f t="shared" si="10"/>
        <v/>
      </c>
      <c r="AB15" s="82" t="str">
        <f t="shared" si="10"/>
        <v/>
      </c>
      <c r="AC15" s="82" t="str">
        <f t="shared" si="10"/>
        <v>Fav</v>
      </c>
      <c r="AD15" s="82" t="str">
        <f t="shared" si="10"/>
        <v/>
      </c>
      <c r="AE15" s="83" t="str">
        <f t="shared" si="10"/>
        <v/>
      </c>
    </row>
    <row r="16" spans="2:51" ht="16.5" customHeight="1" x14ac:dyDescent="0.3">
      <c r="B16" s="223">
        <v>9</v>
      </c>
      <c r="C16" s="221" t="s">
        <v>90</v>
      </c>
      <c r="D16" s="46">
        <v>-125</v>
      </c>
      <c r="E16" s="268">
        <v>2</v>
      </c>
      <c r="F16" s="269">
        <v>136</v>
      </c>
      <c r="G16" s="226">
        <f t="shared" si="0"/>
        <v>8</v>
      </c>
      <c r="H16" s="221" t="s">
        <v>91</v>
      </c>
      <c r="I16" s="53">
        <v>105</v>
      </c>
      <c r="J16" s="216" t="s">
        <v>9</v>
      </c>
      <c r="K16" s="217">
        <v>0.76388888888888884</v>
      </c>
      <c r="M16" s="90">
        <v>64</v>
      </c>
      <c r="N16" s="75" t="s">
        <v>73</v>
      </c>
      <c r="O16" s="90">
        <v>77</v>
      </c>
      <c r="P16" s="11" t="str">
        <f t="shared" si="1"/>
        <v>Dog</v>
      </c>
      <c r="Q16" s="11" t="str">
        <f t="shared" si="2"/>
        <v>Over</v>
      </c>
      <c r="R16" s="11" t="str">
        <f t="shared" si="8"/>
        <v>no</v>
      </c>
      <c r="S16" s="11" t="str">
        <f t="shared" si="5"/>
        <v>no</v>
      </c>
      <c r="T16" s="11" t="str">
        <f t="shared" si="6"/>
        <v>no</v>
      </c>
      <c r="U16" s="17" t="str">
        <f t="shared" si="7"/>
        <v/>
      </c>
      <c r="V16" s="81" t="str">
        <f t="shared" si="9"/>
        <v/>
      </c>
      <c r="W16" s="82" t="str">
        <f t="shared" si="9"/>
        <v/>
      </c>
      <c r="X16" s="82" t="str">
        <f t="shared" si="9"/>
        <v/>
      </c>
      <c r="Y16" s="82" t="str">
        <f t="shared" si="9"/>
        <v/>
      </c>
      <c r="Z16" s="83" t="str">
        <f t="shared" si="9"/>
        <v/>
      </c>
      <c r="AA16" s="82" t="str">
        <f t="shared" si="10"/>
        <v/>
      </c>
      <c r="AB16" s="82" t="str">
        <f t="shared" si="10"/>
        <v/>
      </c>
      <c r="AC16" s="82" t="str">
        <f t="shared" si="10"/>
        <v/>
      </c>
      <c r="AD16" s="82" t="str">
        <f t="shared" si="10"/>
        <v/>
      </c>
      <c r="AE16" s="83" t="str">
        <f t="shared" si="10"/>
        <v/>
      </c>
    </row>
    <row r="17" spans="2:31" ht="16.5" customHeight="1" x14ac:dyDescent="0.3">
      <c r="B17" s="144">
        <v>4</v>
      </c>
      <c r="C17" s="152" t="s">
        <v>32</v>
      </c>
      <c r="D17" s="60">
        <v>-270</v>
      </c>
      <c r="E17" s="276">
        <v>6</v>
      </c>
      <c r="F17" s="272">
        <v>154.5</v>
      </c>
      <c r="G17" s="225">
        <f t="shared" si="0"/>
        <v>13</v>
      </c>
      <c r="H17" s="152" t="s">
        <v>33</v>
      </c>
      <c r="I17" s="61">
        <v>230</v>
      </c>
      <c r="J17" s="125" t="s">
        <v>80</v>
      </c>
      <c r="K17" s="127">
        <v>0.78125</v>
      </c>
      <c r="M17" s="90">
        <v>79</v>
      </c>
      <c r="N17" s="75" t="s">
        <v>73</v>
      </c>
      <c r="O17" s="90">
        <v>66</v>
      </c>
      <c r="P17" s="11" t="str">
        <f t="shared" si="1"/>
        <v>Fav</v>
      </c>
      <c r="Q17" s="11" t="str">
        <f t="shared" si="2"/>
        <v>Under</v>
      </c>
      <c r="R17" s="11" t="str">
        <f t="shared" si="8"/>
        <v>no</v>
      </c>
      <c r="S17" s="11" t="str">
        <f t="shared" si="5"/>
        <v/>
      </c>
      <c r="T17" s="11" t="str">
        <f t="shared" si="6"/>
        <v>no</v>
      </c>
      <c r="U17" s="17" t="str">
        <f t="shared" si="7"/>
        <v>Fav</v>
      </c>
      <c r="V17" s="81" t="str">
        <f t="shared" si="9"/>
        <v/>
      </c>
      <c r="W17" s="82" t="str">
        <f t="shared" si="9"/>
        <v>Fav</v>
      </c>
      <c r="X17" s="82" t="str">
        <f t="shared" si="9"/>
        <v/>
      </c>
      <c r="Y17" s="82" t="str">
        <f t="shared" si="9"/>
        <v/>
      </c>
      <c r="Z17" s="83" t="str">
        <f t="shared" si="9"/>
        <v/>
      </c>
      <c r="AA17" s="82" t="str">
        <f t="shared" si="10"/>
        <v/>
      </c>
      <c r="AB17" s="82" t="str">
        <f t="shared" si="10"/>
        <v>Fav</v>
      </c>
      <c r="AC17" s="82" t="str">
        <f t="shared" si="10"/>
        <v/>
      </c>
      <c r="AD17" s="82" t="str">
        <f t="shared" si="10"/>
        <v/>
      </c>
      <c r="AE17" s="83" t="str">
        <f t="shared" si="10"/>
        <v/>
      </c>
    </row>
    <row r="18" spans="2:31" ht="16.5" customHeight="1" x14ac:dyDescent="0.3">
      <c r="B18" s="223">
        <v>2</v>
      </c>
      <c r="C18" s="221" t="s">
        <v>23</v>
      </c>
      <c r="D18" s="46">
        <v>-3000</v>
      </c>
      <c r="E18" s="268">
        <v>17</v>
      </c>
      <c r="F18" s="269">
        <v>129.5</v>
      </c>
      <c r="G18" s="226">
        <f t="shared" si="0"/>
        <v>15</v>
      </c>
      <c r="H18" s="221" t="s">
        <v>92</v>
      </c>
      <c r="I18" s="53">
        <v>1650</v>
      </c>
      <c r="J18" s="216" t="s">
        <v>4</v>
      </c>
      <c r="K18" s="217">
        <v>0.78472222222222221</v>
      </c>
      <c r="M18" s="90">
        <v>78</v>
      </c>
      <c r="N18" s="75" t="s">
        <v>73</v>
      </c>
      <c r="O18" s="90">
        <v>59</v>
      </c>
      <c r="P18" s="11" t="str">
        <f t="shared" si="1"/>
        <v>Fav</v>
      </c>
      <c r="Q18" s="11" t="str">
        <f t="shared" si="2"/>
        <v>Over</v>
      </c>
      <c r="R18" s="11" t="str">
        <f t="shared" si="8"/>
        <v>no</v>
      </c>
      <c r="S18" s="11" t="str">
        <f t="shared" si="5"/>
        <v/>
      </c>
      <c r="T18" s="11" t="str">
        <f t="shared" si="6"/>
        <v>no</v>
      </c>
      <c r="U18" s="17" t="str">
        <f t="shared" si="7"/>
        <v>Fav</v>
      </c>
      <c r="V18" s="81" t="str">
        <f t="shared" si="9"/>
        <v/>
      </c>
      <c r="W18" s="82" t="str">
        <f t="shared" si="9"/>
        <v/>
      </c>
      <c r="X18" s="82" t="str">
        <f t="shared" si="9"/>
        <v/>
      </c>
      <c r="Y18" s="82" t="str">
        <f t="shared" si="9"/>
        <v>Fav</v>
      </c>
      <c r="Z18" s="83" t="str">
        <f t="shared" si="9"/>
        <v/>
      </c>
      <c r="AA18" s="82" t="str">
        <f t="shared" si="10"/>
        <v/>
      </c>
      <c r="AB18" s="82" t="str">
        <f t="shared" si="10"/>
        <v/>
      </c>
      <c r="AC18" s="82" t="str">
        <f t="shared" si="10"/>
        <v/>
      </c>
      <c r="AD18" s="82" t="str">
        <f t="shared" si="10"/>
        <v>Fav</v>
      </c>
      <c r="AE18" s="83" t="str">
        <f t="shared" si="10"/>
        <v/>
      </c>
    </row>
    <row r="19" spans="2:31" ht="16.5" customHeight="1" x14ac:dyDescent="0.3">
      <c r="B19" s="146">
        <v>6</v>
      </c>
      <c r="C19" s="154" t="s">
        <v>15</v>
      </c>
      <c r="D19" s="64">
        <v>-255</v>
      </c>
      <c r="E19" s="277">
        <v>5.5</v>
      </c>
      <c r="F19" s="274">
        <v>134</v>
      </c>
      <c r="G19" s="227">
        <f t="shared" si="0"/>
        <v>11</v>
      </c>
      <c r="H19" s="154" t="s">
        <v>34</v>
      </c>
      <c r="I19" s="65">
        <v>215</v>
      </c>
      <c r="J19" s="126" t="s">
        <v>81</v>
      </c>
      <c r="K19" s="128">
        <v>0.7895833333333333</v>
      </c>
      <c r="M19" s="90">
        <v>64</v>
      </c>
      <c r="N19" s="75" t="s">
        <v>73</v>
      </c>
      <c r="O19" s="90">
        <v>68</v>
      </c>
      <c r="P19" s="11" t="str">
        <f t="shared" si="1"/>
        <v>Dog</v>
      </c>
      <c r="Q19" s="11" t="str">
        <f t="shared" si="2"/>
        <v>Under</v>
      </c>
      <c r="R19" s="11" t="str">
        <f t="shared" si="8"/>
        <v>no</v>
      </c>
      <c r="S19" s="11" t="str">
        <f t="shared" si="5"/>
        <v/>
      </c>
      <c r="T19" s="11" t="str">
        <f t="shared" si="6"/>
        <v>no</v>
      </c>
      <c r="U19" s="69" t="str">
        <f t="shared" si="7"/>
        <v/>
      </c>
      <c r="V19" s="85" t="str">
        <f t="shared" si="9"/>
        <v/>
      </c>
      <c r="W19" s="86" t="str">
        <f t="shared" si="9"/>
        <v/>
      </c>
      <c r="X19" s="86" t="str">
        <f t="shared" si="9"/>
        <v/>
      </c>
      <c r="Y19" s="86" t="str">
        <f t="shared" si="9"/>
        <v/>
      </c>
      <c r="Z19" s="87" t="str">
        <f t="shared" si="9"/>
        <v/>
      </c>
      <c r="AA19" s="86" t="str">
        <f t="shared" si="10"/>
        <v/>
      </c>
      <c r="AB19" s="86" t="str">
        <f t="shared" si="10"/>
        <v/>
      </c>
      <c r="AC19" s="86" t="str">
        <f t="shared" si="10"/>
        <v/>
      </c>
      <c r="AD19" s="86" t="str">
        <f t="shared" si="10"/>
        <v/>
      </c>
      <c r="AE19" s="87" t="str">
        <f t="shared" si="10"/>
        <v/>
      </c>
    </row>
    <row r="20" spans="2:31" ht="24" customHeight="1" x14ac:dyDescent="0.35">
      <c r="B20" s="413" t="s">
        <v>10</v>
      </c>
      <c r="C20" s="455"/>
      <c r="D20" s="455"/>
      <c r="E20" s="455"/>
      <c r="F20" s="455"/>
      <c r="G20" s="455"/>
      <c r="H20" s="455"/>
      <c r="I20" s="455"/>
      <c r="J20" s="455"/>
      <c r="K20" s="457"/>
      <c r="M20" s="88"/>
      <c r="N20" s="5"/>
      <c r="O20" s="88"/>
      <c r="P20" s="201" t="str">
        <f>COUNTIF(P4:P19,"Fav")&amp;"-"&amp;COUNTIF(P4:P19,"Dog")&amp;"-"&amp;COUNTIF(P4:P19,"Push")</f>
        <v>9-7-0</v>
      </c>
      <c r="Q20" s="201" t="str">
        <f>COUNTIF(Q4:Q19,"Over")&amp;"-"&amp;COUNTIF(Q4:Q19,"Under")&amp;"-"&amp;COUNTIF(Q4:Q19,"Push")</f>
        <v>8-8-0</v>
      </c>
      <c r="R20" s="201" t="str">
        <f>COUNTIF(R4:R19,"yes")&amp;"-"&amp;COUNTIF(R4:R19,"no")</f>
        <v>3-13</v>
      </c>
      <c r="S20" s="201" t="str">
        <f>COUNTIF(S4:S19,"yes")&amp;"-"&amp;COUNTIF(S4:S19,"no")</f>
        <v>0-4</v>
      </c>
      <c r="T20" s="201" t="str">
        <f>COUNTIF(T4:T19,"yes")&amp;"-"&amp;COUNTIF(T4:T19,"no")</f>
        <v>3-13</v>
      </c>
      <c r="U20" s="201" t="str">
        <f t="shared" ref="U20:Z20" si="11">COUNTIF(U4:U19,"Fav")&amp;"-"&amp;COUNTIF(U4:U19,"Dog")&amp;"-"&amp;COUNTIF(U4:U19,"Push")</f>
        <v>7-4-0</v>
      </c>
      <c r="V20" s="201" t="str">
        <f t="shared" si="11"/>
        <v>2-1-0</v>
      </c>
      <c r="W20" s="201" t="str">
        <f t="shared" si="11"/>
        <v>2-1-0</v>
      </c>
      <c r="X20" s="201" t="str">
        <f t="shared" si="11"/>
        <v>2-0-0</v>
      </c>
      <c r="Y20" s="201" t="str">
        <f t="shared" si="11"/>
        <v>1-0-0</v>
      </c>
      <c r="Z20" s="201" t="str">
        <f t="shared" si="11"/>
        <v>0-2-0</v>
      </c>
      <c r="AA20" s="201" t="str">
        <f>COUNTIF(AA4:AA19,"Fav")&amp;"-"&amp;COUNTIF(AA4:AA19,"Dog")</f>
        <v>2-1</v>
      </c>
      <c r="AB20" s="201" t="str">
        <f>COUNTIF(AB4:AB19,"Fav")&amp;"-"&amp;COUNTIF(AB4:AB19,"Dog")</f>
        <v>3-0</v>
      </c>
      <c r="AC20" s="201" t="str">
        <f>COUNTIF(AC4:AC19,"Fav")&amp;"-"&amp;COUNTIF(AC4:AC19,"Dog")</f>
        <v>2-0</v>
      </c>
      <c r="AD20" s="201" t="str">
        <f>COUNTIF(AD4:AD19,"Fav")&amp;"-"&amp;COUNTIF(AD4:AD19,"Dog")</f>
        <v>1-0</v>
      </c>
      <c r="AE20" s="201" t="str">
        <f>COUNTIF(AE4:AE19,"Fav")&amp;"-"&amp;COUNTIF(AE4:AE19,"Dog")</f>
        <v>2-0</v>
      </c>
    </row>
    <row r="21" spans="2:31" ht="16.5" customHeight="1" x14ac:dyDescent="0.3">
      <c r="B21" s="222">
        <v>6</v>
      </c>
      <c r="C21" s="220" t="s">
        <v>20</v>
      </c>
      <c r="D21" s="45">
        <v>-165</v>
      </c>
      <c r="E21" s="267">
        <v>2</v>
      </c>
      <c r="F21" s="267">
        <v>129.5</v>
      </c>
      <c r="G21" s="224">
        <f t="shared" ref="G21:G34" si="12">17-B21</f>
        <v>11</v>
      </c>
      <c r="H21" s="220" t="s">
        <v>93</v>
      </c>
      <c r="I21" s="52">
        <v>145</v>
      </c>
      <c r="J21" s="214" t="s">
        <v>94</v>
      </c>
      <c r="K21" s="215">
        <v>0.38541666666666669</v>
      </c>
      <c r="M21" s="90">
        <v>65</v>
      </c>
      <c r="N21" s="75" t="s">
        <v>73</v>
      </c>
      <c r="O21" s="90">
        <v>59</v>
      </c>
      <c r="P21" s="11" t="str">
        <f t="shared" ref="P21:P36" si="13">IF((M21-E21)&gt;O21,"Fav",IF(M21&lt;(O21+E21),"Dog","Push"))</f>
        <v>Fav</v>
      </c>
      <c r="Q21" s="11" t="str">
        <f t="shared" ref="Q21:Q36" si="14">IF((M21+O21)&gt;F21,"Over",IF((M21+O21)&lt;F21,"Under","Push"))</f>
        <v>Under</v>
      </c>
      <c r="R21" s="11" t="str">
        <f t="shared" si="8"/>
        <v>no</v>
      </c>
      <c r="S21" s="11" t="str">
        <f t="shared" si="5"/>
        <v>no</v>
      </c>
      <c r="T21" s="11" t="str">
        <f>IF(AND((M21-O21)&gt;=(E21-1),(M21-O21)&lt;=(E21+1)),"yes", "no")</f>
        <v>no</v>
      </c>
      <c r="U21" s="55" t="str">
        <f t="shared" si="7"/>
        <v/>
      </c>
      <c r="V21" s="77" t="str">
        <f t="shared" si="9"/>
        <v/>
      </c>
      <c r="W21" s="78" t="str">
        <f t="shared" si="9"/>
        <v/>
      </c>
      <c r="X21" s="78" t="str">
        <f t="shared" si="9"/>
        <v/>
      </c>
      <c r="Y21" s="78" t="str">
        <f t="shared" si="9"/>
        <v/>
      </c>
      <c r="Z21" s="79" t="str">
        <f t="shared" si="9"/>
        <v/>
      </c>
      <c r="AA21" s="78" t="str">
        <f t="shared" si="10"/>
        <v/>
      </c>
      <c r="AB21" s="78" t="str">
        <f t="shared" si="10"/>
        <v/>
      </c>
      <c r="AC21" s="78" t="str">
        <f t="shared" si="10"/>
        <v/>
      </c>
      <c r="AD21" s="78" t="str">
        <f t="shared" si="10"/>
        <v/>
      </c>
      <c r="AE21" s="79" t="str">
        <f t="shared" si="10"/>
        <v/>
      </c>
    </row>
    <row r="22" spans="2:31" ht="16.5" customHeight="1" x14ac:dyDescent="0.3">
      <c r="B22" s="144">
        <v>11</v>
      </c>
      <c r="C22" s="152" t="s">
        <v>95</v>
      </c>
      <c r="D22" s="60">
        <v>-150</v>
      </c>
      <c r="E22" s="272">
        <v>2.5</v>
      </c>
      <c r="F22" s="272">
        <v>137</v>
      </c>
      <c r="G22" s="225">
        <f t="shared" si="12"/>
        <v>6</v>
      </c>
      <c r="H22" s="152" t="s">
        <v>17</v>
      </c>
      <c r="I22" s="61">
        <v>130</v>
      </c>
      <c r="J22" s="125" t="s">
        <v>96</v>
      </c>
      <c r="K22" s="127">
        <v>0.40277777777777773</v>
      </c>
      <c r="M22" s="90">
        <v>79</v>
      </c>
      <c r="N22" s="75" t="s">
        <v>73</v>
      </c>
      <c r="O22" s="90">
        <v>65</v>
      </c>
      <c r="P22" s="11" t="str">
        <f t="shared" si="13"/>
        <v>Fav</v>
      </c>
      <c r="Q22" s="11" t="str">
        <f t="shared" si="14"/>
        <v>Over</v>
      </c>
      <c r="R22" s="11" t="str">
        <f t="shared" si="8"/>
        <v>no</v>
      </c>
      <c r="S22" s="11" t="str">
        <f t="shared" si="5"/>
        <v>no</v>
      </c>
      <c r="T22" s="11" t="str">
        <f t="shared" ref="T22:T36" si="15">IF(AND((M22-O22)&gt;=(E22-1),(M22-O22)&lt;=(E22+1)),"yes", "no")</f>
        <v>no</v>
      </c>
      <c r="U22" s="17" t="str">
        <f t="shared" si="7"/>
        <v/>
      </c>
      <c r="V22" s="81" t="str">
        <f t="shared" si="9"/>
        <v/>
      </c>
      <c r="W22" s="82" t="str">
        <f t="shared" si="9"/>
        <v/>
      </c>
      <c r="X22" s="82" t="str">
        <f t="shared" si="9"/>
        <v/>
      </c>
      <c r="Y22" s="82" t="str">
        <f t="shared" si="9"/>
        <v/>
      </c>
      <c r="Z22" s="83" t="str">
        <f t="shared" si="9"/>
        <v/>
      </c>
      <c r="AA22" s="82" t="str">
        <f t="shared" si="10"/>
        <v/>
      </c>
      <c r="AB22" s="82" t="str">
        <f t="shared" si="10"/>
        <v/>
      </c>
      <c r="AC22" s="82" t="str">
        <f t="shared" si="10"/>
        <v/>
      </c>
      <c r="AD22" s="82" t="str">
        <f t="shared" si="10"/>
        <v/>
      </c>
      <c r="AE22" s="83" t="str">
        <f t="shared" si="10"/>
        <v/>
      </c>
    </row>
    <row r="23" spans="2:31" ht="16.5" customHeight="1" x14ac:dyDescent="0.3">
      <c r="B23" s="223">
        <v>8</v>
      </c>
      <c r="C23" s="221" t="s">
        <v>35</v>
      </c>
      <c r="D23" s="46">
        <v>-120</v>
      </c>
      <c r="E23" s="269">
        <v>1</v>
      </c>
      <c r="F23" s="269">
        <v>131.5</v>
      </c>
      <c r="G23" s="226">
        <f t="shared" si="12"/>
        <v>9</v>
      </c>
      <c r="H23" s="221" t="s">
        <v>97</v>
      </c>
      <c r="I23" s="53">
        <v>100</v>
      </c>
      <c r="J23" s="216" t="s">
        <v>98</v>
      </c>
      <c r="K23" s="217">
        <v>0.44444444444444442</v>
      </c>
      <c r="M23" s="90">
        <v>58</v>
      </c>
      <c r="N23" s="75" t="s">
        <v>73</v>
      </c>
      <c r="O23" s="90">
        <v>57</v>
      </c>
      <c r="P23" s="11" t="str">
        <f t="shared" si="13"/>
        <v>Push</v>
      </c>
      <c r="Q23" s="11" t="str">
        <f t="shared" si="14"/>
        <v>Under</v>
      </c>
      <c r="R23" s="11" t="str">
        <f t="shared" si="8"/>
        <v>yes</v>
      </c>
      <c r="S23" s="11" t="str">
        <f t="shared" si="5"/>
        <v>yes</v>
      </c>
      <c r="T23" s="11" t="str">
        <f t="shared" si="15"/>
        <v>yes</v>
      </c>
      <c r="U23" s="17" t="str">
        <f t="shared" si="7"/>
        <v/>
      </c>
      <c r="V23" s="81" t="str">
        <f t="shared" si="9"/>
        <v/>
      </c>
      <c r="W23" s="82" t="str">
        <f t="shared" si="9"/>
        <v/>
      </c>
      <c r="X23" s="82" t="str">
        <f t="shared" si="9"/>
        <v/>
      </c>
      <c r="Y23" s="82" t="str">
        <f t="shared" si="9"/>
        <v/>
      </c>
      <c r="Z23" s="83" t="str">
        <f t="shared" si="9"/>
        <v/>
      </c>
      <c r="AA23" s="82" t="str">
        <f t="shared" si="10"/>
        <v/>
      </c>
      <c r="AB23" s="82" t="str">
        <f t="shared" si="10"/>
        <v/>
      </c>
      <c r="AC23" s="82" t="str">
        <f t="shared" si="10"/>
        <v/>
      </c>
      <c r="AD23" s="82" t="str">
        <f t="shared" si="10"/>
        <v/>
      </c>
      <c r="AE23" s="83" t="str">
        <f t="shared" si="10"/>
        <v/>
      </c>
    </row>
    <row r="24" spans="2:31" ht="16.5" customHeight="1" x14ac:dyDescent="0.3">
      <c r="B24" s="144">
        <v>7</v>
      </c>
      <c r="C24" s="152" t="s">
        <v>12</v>
      </c>
      <c r="D24" s="60">
        <v>-155</v>
      </c>
      <c r="E24" s="272">
        <v>3.5</v>
      </c>
      <c r="F24" s="272">
        <v>121</v>
      </c>
      <c r="G24" s="225">
        <f t="shared" si="12"/>
        <v>10</v>
      </c>
      <c r="H24" s="152" t="s">
        <v>99</v>
      </c>
      <c r="I24" s="61">
        <v>135</v>
      </c>
      <c r="J24" s="125" t="s">
        <v>100</v>
      </c>
      <c r="K24" s="127">
        <v>0.46527777777777773</v>
      </c>
      <c r="M24" s="90">
        <v>71</v>
      </c>
      <c r="N24" s="75" t="s">
        <v>73</v>
      </c>
      <c r="O24" s="90">
        <v>45</v>
      </c>
      <c r="P24" s="11" t="str">
        <f t="shared" si="13"/>
        <v>Fav</v>
      </c>
      <c r="Q24" s="11" t="str">
        <f t="shared" si="14"/>
        <v>Under</v>
      </c>
      <c r="R24" s="11" t="str">
        <f t="shared" si="8"/>
        <v>no</v>
      </c>
      <c r="S24" s="11" t="str">
        <f t="shared" si="5"/>
        <v>no</v>
      </c>
      <c r="T24" s="11" t="str">
        <f t="shared" si="15"/>
        <v>no</v>
      </c>
      <c r="U24" s="17" t="str">
        <f t="shared" si="7"/>
        <v/>
      </c>
      <c r="V24" s="81" t="str">
        <f t="shared" ref="V24:Z36" si="16">IF($B24=V$3,$P24,"")</f>
        <v/>
      </c>
      <c r="W24" s="82" t="str">
        <f t="shared" si="16"/>
        <v/>
      </c>
      <c r="X24" s="82" t="str">
        <f t="shared" si="16"/>
        <v/>
      </c>
      <c r="Y24" s="82" t="str">
        <f t="shared" si="16"/>
        <v/>
      </c>
      <c r="Z24" s="83" t="str">
        <f t="shared" si="16"/>
        <v/>
      </c>
      <c r="AA24" s="82" t="str">
        <f t="shared" ref="AA24:AE36" si="17">IF($B24=AA$3,IF($M24&gt;$O24,"Fav","Dog"),"")</f>
        <v/>
      </c>
      <c r="AB24" s="82" t="str">
        <f t="shared" si="17"/>
        <v/>
      </c>
      <c r="AC24" s="82" t="str">
        <f t="shared" si="17"/>
        <v/>
      </c>
      <c r="AD24" s="82" t="str">
        <f t="shared" si="17"/>
        <v/>
      </c>
      <c r="AE24" s="83" t="str">
        <f t="shared" si="17"/>
        <v/>
      </c>
    </row>
    <row r="25" spans="2:31" ht="16.5" customHeight="1" x14ac:dyDescent="0.3">
      <c r="B25" s="223">
        <v>3</v>
      </c>
      <c r="C25" s="221" t="s">
        <v>101</v>
      </c>
      <c r="D25" s="46">
        <v>-300</v>
      </c>
      <c r="E25" s="269">
        <v>6.5</v>
      </c>
      <c r="F25" s="269">
        <v>130.5</v>
      </c>
      <c r="G25" s="226">
        <f t="shared" si="12"/>
        <v>14</v>
      </c>
      <c r="H25" s="221" t="s">
        <v>102</v>
      </c>
      <c r="I25" s="53">
        <v>250</v>
      </c>
      <c r="J25" s="216" t="s">
        <v>94</v>
      </c>
      <c r="K25" s="217">
        <v>0.48958333333333331</v>
      </c>
      <c r="M25" s="90">
        <v>66</v>
      </c>
      <c r="N25" s="75" t="s">
        <v>73</v>
      </c>
      <c r="O25" s="90">
        <v>63</v>
      </c>
      <c r="P25" s="11" t="str">
        <f t="shared" si="13"/>
        <v>Dog</v>
      </c>
      <c r="Q25" s="11" t="str">
        <f t="shared" si="14"/>
        <v>Under</v>
      </c>
      <c r="R25" s="11" t="str">
        <f t="shared" si="8"/>
        <v>yes</v>
      </c>
      <c r="S25" s="11" t="str">
        <f t="shared" si="5"/>
        <v/>
      </c>
      <c r="T25" s="11" t="str">
        <f t="shared" si="15"/>
        <v>no</v>
      </c>
      <c r="U25" s="17" t="str">
        <f t="shared" si="7"/>
        <v>Dog</v>
      </c>
      <c r="V25" s="81" t="str">
        <f t="shared" si="16"/>
        <v/>
      </c>
      <c r="W25" s="82" t="str">
        <f t="shared" si="16"/>
        <v/>
      </c>
      <c r="X25" s="82" t="str">
        <f t="shared" si="16"/>
        <v>Dog</v>
      </c>
      <c r="Y25" s="82" t="str">
        <f t="shared" si="16"/>
        <v/>
      </c>
      <c r="Z25" s="83" t="str">
        <f t="shared" si="16"/>
        <v/>
      </c>
      <c r="AA25" s="82" t="str">
        <f t="shared" si="17"/>
        <v/>
      </c>
      <c r="AB25" s="82" t="str">
        <f t="shared" si="17"/>
        <v/>
      </c>
      <c r="AC25" s="82" t="str">
        <f t="shared" si="17"/>
        <v>Fav</v>
      </c>
      <c r="AD25" s="82" t="str">
        <f t="shared" si="17"/>
        <v/>
      </c>
      <c r="AE25" s="83" t="str">
        <f t="shared" si="17"/>
        <v/>
      </c>
    </row>
    <row r="26" spans="2:31" ht="16.5" customHeight="1" x14ac:dyDescent="0.3">
      <c r="B26" s="144">
        <v>3</v>
      </c>
      <c r="C26" s="152" t="s">
        <v>16</v>
      </c>
      <c r="D26" s="60">
        <v>-170</v>
      </c>
      <c r="E26" s="272">
        <v>3.5</v>
      </c>
      <c r="F26" s="272">
        <v>133.5</v>
      </c>
      <c r="G26" s="225">
        <f t="shared" si="12"/>
        <v>14</v>
      </c>
      <c r="H26" s="152" t="s">
        <v>18</v>
      </c>
      <c r="I26" s="61">
        <v>150</v>
      </c>
      <c r="J26" s="125" t="s">
        <v>96</v>
      </c>
      <c r="K26" s="127">
        <v>0.50694444444444442</v>
      </c>
      <c r="M26" s="90">
        <v>74</v>
      </c>
      <c r="N26" s="75" t="s">
        <v>73</v>
      </c>
      <c r="O26" s="90">
        <v>59</v>
      </c>
      <c r="P26" s="11" t="str">
        <f t="shared" si="13"/>
        <v>Fav</v>
      </c>
      <c r="Q26" s="11" t="str">
        <f t="shared" si="14"/>
        <v>Under</v>
      </c>
      <c r="R26" s="11" t="str">
        <f t="shared" si="8"/>
        <v>no</v>
      </c>
      <c r="S26" s="11" t="str">
        <f t="shared" si="5"/>
        <v>no</v>
      </c>
      <c r="T26" s="11" t="str">
        <f t="shared" si="15"/>
        <v>no</v>
      </c>
      <c r="U26" s="17" t="str">
        <f t="shared" si="7"/>
        <v>Fav</v>
      </c>
      <c r="V26" s="81" t="str">
        <f t="shared" si="16"/>
        <v/>
      </c>
      <c r="W26" s="82" t="str">
        <f t="shared" si="16"/>
        <v/>
      </c>
      <c r="X26" s="82" t="str">
        <f t="shared" si="16"/>
        <v>Fav</v>
      </c>
      <c r="Y26" s="82" t="str">
        <f t="shared" si="16"/>
        <v/>
      </c>
      <c r="Z26" s="83" t="str">
        <f t="shared" si="16"/>
        <v/>
      </c>
      <c r="AA26" s="82" t="str">
        <f t="shared" si="17"/>
        <v/>
      </c>
      <c r="AB26" s="82" t="str">
        <f t="shared" si="17"/>
        <v/>
      </c>
      <c r="AC26" s="82" t="str">
        <f t="shared" si="17"/>
        <v>Fav</v>
      </c>
      <c r="AD26" s="82" t="str">
        <f t="shared" si="17"/>
        <v/>
      </c>
      <c r="AE26" s="83" t="str">
        <f t="shared" si="17"/>
        <v/>
      </c>
    </row>
    <row r="27" spans="2:31" ht="16.5" customHeight="1" x14ac:dyDescent="0.3">
      <c r="B27" s="223">
        <v>1</v>
      </c>
      <c r="C27" s="221" t="s">
        <v>22</v>
      </c>
      <c r="D27" s="46">
        <v>-2000</v>
      </c>
      <c r="E27" s="269">
        <v>16</v>
      </c>
      <c r="F27" s="269">
        <v>144</v>
      </c>
      <c r="G27" s="226">
        <f t="shared" si="12"/>
        <v>16</v>
      </c>
      <c r="H27" s="221" t="s">
        <v>112</v>
      </c>
      <c r="I27" s="53">
        <v>1200</v>
      </c>
      <c r="J27" s="216" t="s">
        <v>98</v>
      </c>
      <c r="K27" s="217">
        <v>0.54861111111111105</v>
      </c>
      <c r="M27" s="90">
        <v>77</v>
      </c>
      <c r="N27" s="75" t="s">
        <v>73</v>
      </c>
      <c r="O27" s="90">
        <v>58</v>
      </c>
      <c r="P27" s="11" t="str">
        <f t="shared" si="13"/>
        <v>Fav</v>
      </c>
      <c r="Q27" s="11" t="str">
        <f t="shared" si="14"/>
        <v>Under</v>
      </c>
      <c r="R27" s="11" t="str">
        <f t="shared" si="8"/>
        <v>no</v>
      </c>
      <c r="S27" s="11" t="str">
        <f t="shared" si="5"/>
        <v/>
      </c>
      <c r="T27" s="11" t="str">
        <f t="shared" si="15"/>
        <v>no</v>
      </c>
      <c r="U27" s="17" t="str">
        <f t="shared" si="7"/>
        <v>Fav</v>
      </c>
      <c r="V27" s="81" t="str">
        <f t="shared" si="16"/>
        <v/>
      </c>
      <c r="W27" s="82" t="str">
        <f t="shared" si="16"/>
        <v/>
      </c>
      <c r="X27" s="82" t="str">
        <f t="shared" si="16"/>
        <v/>
      </c>
      <c r="Y27" s="82" t="str">
        <f t="shared" si="16"/>
        <v/>
      </c>
      <c r="Z27" s="83" t="str">
        <f t="shared" si="16"/>
        <v>Fav</v>
      </c>
      <c r="AA27" s="82" t="str">
        <f t="shared" si="17"/>
        <v/>
      </c>
      <c r="AB27" s="82" t="str">
        <f t="shared" si="17"/>
        <v/>
      </c>
      <c r="AC27" s="82" t="str">
        <f t="shared" si="17"/>
        <v/>
      </c>
      <c r="AD27" s="82" t="str">
        <f t="shared" si="17"/>
        <v/>
      </c>
      <c r="AE27" s="83" t="str">
        <f t="shared" si="17"/>
        <v>Fav</v>
      </c>
    </row>
    <row r="28" spans="2:31" ht="16.5" customHeight="1" x14ac:dyDescent="0.3">
      <c r="B28" s="144">
        <v>2</v>
      </c>
      <c r="C28" s="152" t="s">
        <v>6</v>
      </c>
      <c r="D28" s="60">
        <v>-4500</v>
      </c>
      <c r="E28" s="272">
        <v>21.5</v>
      </c>
      <c r="F28" s="272">
        <v>144.5</v>
      </c>
      <c r="G28" s="225">
        <f t="shared" si="12"/>
        <v>15</v>
      </c>
      <c r="H28" s="152" t="s">
        <v>104</v>
      </c>
      <c r="I28" s="61">
        <v>2250</v>
      </c>
      <c r="J28" s="125" t="s">
        <v>100</v>
      </c>
      <c r="K28" s="127">
        <v>0.56944444444444442</v>
      </c>
      <c r="M28" s="90">
        <v>84</v>
      </c>
      <c r="N28" s="75" t="s">
        <v>73</v>
      </c>
      <c r="O28" s="90">
        <v>86</v>
      </c>
      <c r="P28" s="11" t="str">
        <f t="shared" si="13"/>
        <v>Dog</v>
      </c>
      <c r="Q28" s="11" t="str">
        <f t="shared" si="14"/>
        <v>Over</v>
      </c>
      <c r="R28" s="11" t="str">
        <f t="shared" si="8"/>
        <v>no</v>
      </c>
      <c r="S28" s="11" t="str">
        <f t="shared" si="5"/>
        <v/>
      </c>
      <c r="T28" s="11" t="str">
        <f t="shared" si="15"/>
        <v>no</v>
      </c>
      <c r="U28" s="17" t="str">
        <f t="shared" si="7"/>
        <v>Dog</v>
      </c>
      <c r="V28" s="81" t="str">
        <f t="shared" si="16"/>
        <v/>
      </c>
      <c r="W28" s="82" t="str">
        <f t="shared" si="16"/>
        <v/>
      </c>
      <c r="X28" s="82" t="str">
        <f t="shared" si="16"/>
        <v/>
      </c>
      <c r="Y28" s="82" t="str">
        <f t="shared" si="16"/>
        <v>Dog</v>
      </c>
      <c r="Z28" s="83" t="str">
        <f t="shared" si="16"/>
        <v/>
      </c>
      <c r="AA28" s="82" t="str">
        <f t="shared" si="17"/>
        <v/>
      </c>
      <c r="AB28" s="82" t="str">
        <f t="shared" si="17"/>
        <v/>
      </c>
      <c r="AC28" s="82" t="str">
        <f t="shared" si="17"/>
        <v/>
      </c>
      <c r="AD28" s="82" t="str">
        <f t="shared" si="17"/>
        <v>Dog</v>
      </c>
      <c r="AE28" s="83" t="str">
        <f t="shared" si="17"/>
        <v/>
      </c>
    </row>
    <row r="29" spans="2:31" ht="16.5" customHeight="1" x14ac:dyDescent="0.3">
      <c r="B29" s="223">
        <v>8</v>
      </c>
      <c r="C29" s="221" t="s">
        <v>21</v>
      </c>
      <c r="D29" s="46">
        <v>-150</v>
      </c>
      <c r="E29" s="269">
        <v>2.5</v>
      </c>
      <c r="F29" s="269">
        <v>129.5</v>
      </c>
      <c r="G29" s="226">
        <f t="shared" si="12"/>
        <v>9</v>
      </c>
      <c r="H29" s="221" t="s">
        <v>105</v>
      </c>
      <c r="I29" s="53">
        <v>130</v>
      </c>
      <c r="J29" s="216" t="s">
        <v>96</v>
      </c>
      <c r="K29" s="217">
        <v>0.65972222222222221</v>
      </c>
      <c r="M29" s="90">
        <v>54</v>
      </c>
      <c r="N29" s="75" t="s">
        <v>73</v>
      </c>
      <c r="O29" s="90">
        <v>61</v>
      </c>
      <c r="P29" s="11" t="str">
        <f t="shared" si="13"/>
        <v>Dog</v>
      </c>
      <c r="Q29" s="11" t="str">
        <f t="shared" si="14"/>
        <v>Under</v>
      </c>
      <c r="R29" s="11" t="str">
        <f t="shared" si="8"/>
        <v>no</v>
      </c>
      <c r="S29" s="11" t="str">
        <f t="shared" si="5"/>
        <v>no</v>
      </c>
      <c r="T29" s="11" t="str">
        <f t="shared" si="15"/>
        <v>no</v>
      </c>
      <c r="U29" s="17" t="str">
        <f t="shared" si="7"/>
        <v/>
      </c>
      <c r="V29" s="81" t="str">
        <f t="shared" si="16"/>
        <v/>
      </c>
      <c r="W29" s="82" t="str">
        <f t="shared" si="16"/>
        <v/>
      </c>
      <c r="X29" s="82" t="str">
        <f t="shared" si="16"/>
        <v/>
      </c>
      <c r="Y29" s="82" t="str">
        <f t="shared" si="16"/>
        <v/>
      </c>
      <c r="Z29" s="83" t="str">
        <f t="shared" si="16"/>
        <v/>
      </c>
      <c r="AA29" s="82" t="str">
        <f t="shared" si="17"/>
        <v/>
      </c>
      <c r="AB29" s="82" t="str">
        <f t="shared" si="17"/>
        <v/>
      </c>
      <c r="AC29" s="82" t="str">
        <f t="shared" si="17"/>
        <v/>
      </c>
      <c r="AD29" s="82" t="str">
        <f t="shared" si="17"/>
        <v/>
      </c>
      <c r="AE29" s="83" t="str">
        <f t="shared" si="17"/>
        <v/>
      </c>
    </row>
    <row r="30" spans="2:31" ht="16.5" customHeight="1" x14ac:dyDescent="0.3">
      <c r="B30" s="144">
        <v>2</v>
      </c>
      <c r="C30" s="152" t="s">
        <v>0</v>
      </c>
      <c r="D30" s="60">
        <v>-900</v>
      </c>
      <c r="E30" s="272">
        <v>12.5</v>
      </c>
      <c r="F30" s="272">
        <v>148</v>
      </c>
      <c r="G30" s="225">
        <f t="shared" si="12"/>
        <v>15</v>
      </c>
      <c r="H30" s="152" t="s">
        <v>106</v>
      </c>
      <c r="I30" s="61">
        <v>650</v>
      </c>
      <c r="J30" s="125" t="s">
        <v>98</v>
      </c>
      <c r="K30" s="127">
        <v>0.67708333333333337</v>
      </c>
      <c r="M30" s="90">
        <v>70</v>
      </c>
      <c r="N30" s="75" t="s">
        <v>73</v>
      </c>
      <c r="O30" s="90">
        <v>75</v>
      </c>
      <c r="P30" s="11" t="str">
        <f t="shared" si="13"/>
        <v>Dog</v>
      </c>
      <c r="Q30" s="11" t="str">
        <f t="shared" si="14"/>
        <v>Under</v>
      </c>
      <c r="R30" s="11" t="str">
        <f t="shared" si="8"/>
        <v>no</v>
      </c>
      <c r="S30" s="11" t="str">
        <f t="shared" si="5"/>
        <v/>
      </c>
      <c r="T30" s="11" t="str">
        <f t="shared" si="15"/>
        <v>no</v>
      </c>
      <c r="U30" s="17" t="str">
        <f t="shared" si="7"/>
        <v>Dog</v>
      </c>
      <c r="V30" s="81" t="str">
        <f t="shared" si="16"/>
        <v/>
      </c>
      <c r="W30" s="82" t="str">
        <f t="shared" si="16"/>
        <v/>
      </c>
      <c r="X30" s="82" t="str">
        <f t="shared" si="16"/>
        <v/>
      </c>
      <c r="Y30" s="82" t="str">
        <f t="shared" si="16"/>
        <v>Dog</v>
      </c>
      <c r="Z30" s="83" t="str">
        <f t="shared" si="16"/>
        <v/>
      </c>
      <c r="AA30" s="82" t="str">
        <f t="shared" si="17"/>
        <v/>
      </c>
      <c r="AB30" s="82" t="str">
        <f t="shared" si="17"/>
        <v/>
      </c>
      <c r="AC30" s="82" t="str">
        <f t="shared" si="17"/>
        <v/>
      </c>
      <c r="AD30" s="82" t="str">
        <f t="shared" si="17"/>
        <v>Dog</v>
      </c>
      <c r="AE30" s="83" t="str">
        <f t="shared" si="17"/>
        <v/>
      </c>
    </row>
    <row r="31" spans="2:31" ht="16.5" customHeight="1" x14ac:dyDescent="0.3">
      <c r="B31" s="223">
        <v>4</v>
      </c>
      <c r="C31" s="221" t="s">
        <v>19</v>
      </c>
      <c r="D31" s="46">
        <v>-240</v>
      </c>
      <c r="E31" s="269">
        <v>6</v>
      </c>
      <c r="F31" s="269">
        <v>125.5</v>
      </c>
      <c r="G31" s="226">
        <f t="shared" si="12"/>
        <v>13</v>
      </c>
      <c r="H31" s="221" t="s">
        <v>107</v>
      </c>
      <c r="I31" s="53">
        <v>200</v>
      </c>
      <c r="J31" s="216" t="s">
        <v>94</v>
      </c>
      <c r="K31" s="217">
        <v>0.68055555555555547</v>
      </c>
      <c r="M31" s="90">
        <v>60</v>
      </c>
      <c r="N31" s="75" t="s">
        <v>73</v>
      </c>
      <c r="O31" s="90">
        <v>65</v>
      </c>
      <c r="P31" s="11" t="str">
        <f t="shared" si="13"/>
        <v>Dog</v>
      </c>
      <c r="Q31" s="11" t="str">
        <f t="shared" si="14"/>
        <v>Under</v>
      </c>
      <c r="R31" s="11" t="str">
        <f t="shared" si="8"/>
        <v>no</v>
      </c>
      <c r="S31" s="11" t="str">
        <f t="shared" si="5"/>
        <v/>
      </c>
      <c r="T31" s="11" t="str">
        <f t="shared" si="15"/>
        <v>no</v>
      </c>
      <c r="U31" s="17" t="str">
        <f t="shared" si="7"/>
        <v>Dog</v>
      </c>
      <c r="V31" s="81" t="str">
        <f t="shared" si="16"/>
        <v/>
      </c>
      <c r="W31" s="82" t="str">
        <f t="shared" si="16"/>
        <v>Dog</v>
      </c>
      <c r="X31" s="82" t="str">
        <f t="shared" si="16"/>
        <v/>
      </c>
      <c r="Y31" s="82" t="str">
        <f t="shared" si="16"/>
        <v/>
      </c>
      <c r="Z31" s="83" t="str">
        <f t="shared" si="16"/>
        <v/>
      </c>
      <c r="AA31" s="82" t="str">
        <f t="shared" si="17"/>
        <v/>
      </c>
      <c r="AB31" s="82" t="str">
        <f t="shared" si="17"/>
        <v>Dog</v>
      </c>
      <c r="AC31" s="82" t="str">
        <f t="shared" si="17"/>
        <v/>
      </c>
      <c r="AD31" s="82" t="str">
        <f t="shared" si="17"/>
        <v/>
      </c>
      <c r="AE31" s="83" t="str">
        <f t="shared" si="17"/>
        <v/>
      </c>
    </row>
    <row r="32" spans="2:31" ht="16.5" customHeight="1" x14ac:dyDescent="0.3">
      <c r="B32" s="144">
        <v>7</v>
      </c>
      <c r="C32" s="152" t="s">
        <v>70</v>
      </c>
      <c r="D32" s="60">
        <v>-130</v>
      </c>
      <c r="E32" s="272">
        <v>1.5</v>
      </c>
      <c r="F32" s="272">
        <v>140.5</v>
      </c>
      <c r="G32" s="225">
        <f t="shared" si="12"/>
        <v>10</v>
      </c>
      <c r="H32" s="152" t="s">
        <v>108</v>
      </c>
      <c r="I32" s="61">
        <v>110</v>
      </c>
      <c r="J32" s="125" t="s">
        <v>100</v>
      </c>
      <c r="K32" s="127">
        <v>0.68541666666666667</v>
      </c>
      <c r="M32" s="90">
        <v>69</v>
      </c>
      <c r="N32" s="75" t="s">
        <v>73</v>
      </c>
      <c r="O32" s="90">
        <v>72</v>
      </c>
      <c r="P32" s="11" t="str">
        <f t="shared" si="13"/>
        <v>Dog</v>
      </c>
      <c r="Q32" s="11" t="str">
        <f t="shared" si="14"/>
        <v>Over</v>
      </c>
      <c r="R32" s="11" t="str">
        <f t="shared" si="8"/>
        <v>no</v>
      </c>
      <c r="S32" s="11" t="str">
        <f t="shared" si="5"/>
        <v>no</v>
      </c>
      <c r="T32" s="11" t="str">
        <f t="shared" si="15"/>
        <v>no</v>
      </c>
      <c r="U32" s="17" t="str">
        <f t="shared" si="7"/>
        <v/>
      </c>
      <c r="V32" s="81" t="str">
        <f t="shared" si="16"/>
        <v/>
      </c>
      <c r="W32" s="82" t="str">
        <f t="shared" si="16"/>
        <v/>
      </c>
      <c r="X32" s="82" t="str">
        <f t="shared" si="16"/>
        <v/>
      </c>
      <c r="Y32" s="82" t="str">
        <f t="shared" si="16"/>
        <v/>
      </c>
      <c r="Z32" s="83" t="str">
        <f t="shared" si="16"/>
        <v/>
      </c>
      <c r="AA32" s="82" t="str">
        <f t="shared" si="17"/>
        <v/>
      </c>
      <c r="AB32" s="82" t="str">
        <f t="shared" si="17"/>
        <v/>
      </c>
      <c r="AC32" s="82" t="str">
        <f t="shared" si="17"/>
        <v/>
      </c>
      <c r="AD32" s="82" t="str">
        <f t="shared" si="17"/>
        <v/>
      </c>
      <c r="AE32" s="83" t="str">
        <f t="shared" si="17"/>
        <v/>
      </c>
    </row>
    <row r="33" spans="2:31" ht="16.5" customHeight="1" x14ac:dyDescent="0.3">
      <c r="B33" s="223">
        <v>1</v>
      </c>
      <c r="C33" s="221" t="s">
        <v>36</v>
      </c>
      <c r="D33" s="46">
        <v>-3500</v>
      </c>
      <c r="E33" s="269">
        <v>20</v>
      </c>
      <c r="F33" s="269">
        <v>154</v>
      </c>
      <c r="G33" s="226">
        <f t="shared" si="12"/>
        <v>16</v>
      </c>
      <c r="H33" s="221" t="s">
        <v>109</v>
      </c>
      <c r="I33" s="53">
        <v>1750</v>
      </c>
      <c r="J33" s="216" t="s">
        <v>96</v>
      </c>
      <c r="K33" s="217">
        <v>0.76388888888888884</v>
      </c>
      <c r="M33" s="90">
        <v>70</v>
      </c>
      <c r="N33" s="75" t="s">
        <v>73</v>
      </c>
      <c r="O33" s="90">
        <v>55</v>
      </c>
      <c r="P33" s="11" t="str">
        <f t="shared" si="13"/>
        <v>Dog</v>
      </c>
      <c r="Q33" s="11" t="str">
        <f t="shared" si="14"/>
        <v>Under</v>
      </c>
      <c r="R33" s="11" t="str">
        <f t="shared" si="8"/>
        <v>yes</v>
      </c>
      <c r="S33" s="11" t="str">
        <f t="shared" si="5"/>
        <v/>
      </c>
      <c r="T33" s="11" t="str">
        <f t="shared" si="15"/>
        <v>no</v>
      </c>
      <c r="U33" s="17" t="str">
        <f t="shared" si="7"/>
        <v>Dog</v>
      </c>
      <c r="V33" s="81" t="str">
        <f t="shared" si="16"/>
        <v/>
      </c>
      <c r="W33" s="82" t="str">
        <f t="shared" si="16"/>
        <v/>
      </c>
      <c r="X33" s="82" t="str">
        <f t="shared" si="16"/>
        <v/>
      </c>
      <c r="Y33" s="82" t="str">
        <f t="shared" si="16"/>
        <v/>
      </c>
      <c r="Z33" s="83" t="str">
        <f t="shared" si="16"/>
        <v>Dog</v>
      </c>
      <c r="AA33" s="82" t="str">
        <f t="shared" si="17"/>
        <v/>
      </c>
      <c r="AB33" s="82" t="str">
        <f t="shared" si="17"/>
        <v/>
      </c>
      <c r="AC33" s="82" t="str">
        <f t="shared" si="17"/>
        <v/>
      </c>
      <c r="AD33" s="82" t="str">
        <f t="shared" si="17"/>
        <v/>
      </c>
      <c r="AE33" s="83" t="str">
        <f t="shared" si="17"/>
        <v>Fav</v>
      </c>
    </row>
    <row r="34" spans="2:31" ht="16.5" customHeight="1" x14ac:dyDescent="0.3">
      <c r="B34" s="144">
        <v>7</v>
      </c>
      <c r="C34" s="152" t="s">
        <v>13</v>
      </c>
      <c r="D34" s="60">
        <v>-135</v>
      </c>
      <c r="E34" s="272">
        <v>2</v>
      </c>
      <c r="F34" s="272">
        <v>124</v>
      </c>
      <c r="G34" s="225">
        <f t="shared" si="12"/>
        <v>10</v>
      </c>
      <c r="H34" s="152" t="s">
        <v>110</v>
      </c>
      <c r="I34" s="61">
        <v>115</v>
      </c>
      <c r="J34" s="125" t="s">
        <v>98</v>
      </c>
      <c r="K34" s="127">
        <v>0.78125</v>
      </c>
      <c r="M34" s="90">
        <v>63</v>
      </c>
      <c r="N34" s="75" t="s">
        <v>73</v>
      </c>
      <c r="O34" s="90">
        <v>67</v>
      </c>
      <c r="P34" s="11" t="str">
        <f t="shared" si="13"/>
        <v>Dog</v>
      </c>
      <c r="Q34" s="11" t="str">
        <f t="shared" si="14"/>
        <v>Over</v>
      </c>
      <c r="R34" s="11" t="str">
        <f t="shared" si="8"/>
        <v>no</v>
      </c>
      <c r="S34" s="11" t="str">
        <f t="shared" si="5"/>
        <v>no</v>
      </c>
      <c r="T34" s="11" t="str">
        <f t="shared" si="15"/>
        <v>no</v>
      </c>
      <c r="U34" s="17" t="str">
        <f t="shared" si="7"/>
        <v/>
      </c>
      <c r="V34" s="81" t="str">
        <f t="shared" si="16"/>
        <v/>
      </c>
      <c r="W34" s="82" t="str">
        <f t="shared" si="16"/>
        <v/>
      </c>
      <c r="X34" s="82" t="str">
        <f t="shared" si="16"/>
        <v/>
      </c>
      <c r="Y34" s="82" t="str">
        <f t="shared" si="16"/>
        <v/>
      </c>
      <c r="Z34" s="83" t="str">
        <f t="shared" si="16"/>
        <v/>
      </c>
      <c r="AA34" s="82" t="str">
        <f t="shared" si="17"/>
        <v/>
      </c>
      <c r="AB34" s="82" t="str">
        <f t="shared" si="17"/>
        <v/>
      </c>
      <c r="AC34" s="82" t="str">
        <f t="shared" si="17"/>
        <v/>
      </c>
      <c r="AD34" s="82" t="str">
        <f t="shared" si="17"/>
        <v/>
      </c>
      <c r="AE34" s="83" t="str">
        <f t="shared" si="17"/>
        <v/>
      </c>
    </row>
    <row r="35" spans="2:31" ht="16.5" customHeight="1" x14ac:dyDescent="0.3">
      <c r="B35" s="223">
        <v>5</v>
      </c>
      <c r="C35" s="221" t="s">
        <v>3</v>
      </c>
      <c r="D35" s="46">
        <v>-160</v>
      </c>
      <c r="E35" s="269">
        <v>3.5</v>
      </c>
      <c r="F35" s="269" t="s">
        <v>103</v>
      </c>
      <c r="G35" s="226">
        <v>11.5</v>
      </c>
      <c r="H35" s="221" t="s">
        <v>113</v>
      </c>
      <c r="I35" s="53">
        <v>140</v>
      </c>
      <c r="J35" s="216" t="s">
        <v>94</v>
      </c>
      <c r="K35" s="217">
        <v>0.78472222222222221</v>
      </c>
      <c r="M35" s="90">
        <v>44</v>
      </c>
      <c r="N35" s="75" t="s">
        <v>73</v>
      </c>
      <c r="O35" s="90">
        <v>58</v>
      </c>
      <c r="P35" s="11" t="str">
        <f t="shared" si="13"/>
        <v>Dog</v>
      </c>
      <c r="Q35" s="11" t="str">
        <f t="shared" si="14"/>
        <v>Under</v>
      </c>
      <c r="R35" s="11" t="str">
        <f t="shared" si="8"/>
        <v>no</v>
      </c>
      <c r="S35" s="11" t="str">
        <f t="shared" si="5"/>
        <v>no</v>
      </c>
      <c r="T35" s="11" t="str">
        <f t="shared" si="15"/>
        <v>no</v>
      </c>
      <c r="U35" s="17" t="str">
        <f t="shared" si="7"/>
        <v>Dog</v>
      </c>
      <c r="V35" s="81" t="str">
        <f t="shared" si="16"/>
        <v>Dog</v>
      </c>
      <c r="W35" s="82" t="str">
        <f t="shared" si="16"/>
        <v/>
      </c>
      <c r="X35" s="82" t="str">
        <f t="shared" si="16"/>
        <v/>
      </c>
      <c r="Y35" s="82" t="str">
        <f t="shared" si="16"/>
        <v/>
      </c>
      <c r="Z35" s="83" t="str">
        <f t="shared" si="16"/>
        <v/>
      </c>
      <c r="AA35" s="82" t="str">
        <f t="shared" si="17"/>
        <v>Dog</v>
      </c>
      <c r="AB35" s="82" t="str">
        <f t="shared" si="17"/>
        <v/>
      </c>
      <c r="AC35" s="82" t="str">
        <f t="shared" si="17"/>
        <v/>
      </c>
      <c r="AD35" s="82" t="str">
        <f t="shared" si="17"/>
        <v/>
      </c>
      <c r="AE35" s="83" t="str">
        <f t="shared" si="17"/>
        <v/>
      </c>
    </row>
    <row r="36" spans="2:31" ht="16.5" customHeight="1" x14ac:dyDescent="0.3">
      <c r="B36" s="146">
        <v>2</v>
      </c>
      <c r="C36" s="154" t="s">
        <v>5</v>
      </c>
      <c r="D36" s="64">
        <v>-1300</v>
      </c>
      <c r="E36" s="274">
        <v>13.5</v>
      </c>
      <c r="F36" s="274">
        <v>142.5</v>
      </c>
      <c r="G36" s="227">
        <f>17-B36</f>
        <v>15</v>
      </c>
      <c r="H36" s="154" t="s">
        <v>111</v>
      </c>
      <c r="I36" s="65">
        <v>850</v>
      </c>
      <c r="J36" s="126" t="s">
        <v>100</v>
      </c>
      <c r="K36" s="128">
        <v>0.7895833333333333</v>
      </c>
      <c r="M36" s="90">
        <v>65</v>
      </c>
      <c r="N36" s="75" t="s">
        <v>73</v>
      </c>
      <c r="O36" s="90">
        <v>50</v>
      </c>
      <c r="P36" s="11" t="str">
        <f t="shared" si="13"/>
        <v>Fav</v>
      </c>
      <c r="Q36" s="11" t="str">
        <f t="shared" si="14"/>
        <v>Under</v>
      </c>
      <c r="R36" s="11" t="str">
        <f t="shared" si="8"/>
        <v>no</v>
      </c>
      <c r="S36" s="11" t="str">
        <f t="shared" si="5"/>
        <v/>
      </c>
      <c r="T36" s="11" t="str">
        <f t="shared" si="15"/>
        <v>no</v>
      </c>
      <c r="U36" s="69" t="str">
        <f t="shared" si="7"/>
        <v>Fav</v>
      </c>
      <c r="V36" s="85" t="str">
        <f t="shared" si="16"/>
        <v/>
      </c>
      <c r="W36" s="86" t="str">
        <f t="shared" si="16"/>
        <v/>
      </c>
      <c r="X36" s="86" t="str">
        <f t="shared" si="16"/>
        <v/>
      </c>
      <c r="Y36" s="86" t="str">
        <f t="shared" si="16"/>
        <v>Fav</v>
      </c>
      <c r="Z36" s="87" t="str">
        <f t="shared" si="16"/>
        <v/>
      </c>
      <c r="AA36" s="86" t="str">
        <f t="shared" si="17"/>
        <v/>
      </c>
      <c r="AB36" s="86" t="str">
        <f t="shared" si="17"/>
        <v/>
      </c>
      <c r="AC36" s="86" t="str">
        <f t="shared" si="17"/>
        <v/>
      </c>
      <c r="AD36" s="86" t="str">
        <f t="shared" si="17"/>
        <v>Fav</v>
      </c>
      <c r="AE36" s="87" t="str">
        <f t="shared" si="17"/>
        <v/>
      </c>
    </row>
    <row r="37" spans="2:31" ht="15.75" customHeight="1" x14ac:dyDescent="0.25">
      <c r="P37" s="201" t="str">
        <f>COUNTIF(P21:P36,"Fav")&amp;"-"&amp;COUNTIF(P21:P36,"Dog")&amp;"-"&amp;COUNTIF(P21:P36,"Push")</f>
        <v>6-9-1</v>
      </c>
      <c r="Q37" s="201" t="str">
        <f>COUNTIF(Q21:Q36,"Over")&amp;"-"&amp;COUNTIF(Q21:Q36,"Under")&amp;"-"&amp;COUNTIF(Q21:Q36,"Push")</f>
        <v>4-12-0</v>
      </c>
      <c r="R37" s="201" t="str">
        <f>COUNTIF(R21:R36,"yes")&amp;"-"&amp;COUNTIF(R21:R36,"no")</f>
        <v>3-13</v>
      </c>
      <c r="S37" s="201" t="str">
        <f>COUNTIF(S21:S36,"yes")&amp;"-"&amp;COUNTIF(S21:S36,"no")</f>
        <v>1-8</v>
      </c>
      <c r="T37" s="201" t="str">
        <f>COUNTIF(T21:T36,"yes")&amp;"-"&amp;COUNTIF(T21:T36,"no")</f>
        <v>1-15</v>
      </c>
      <c r="U37" s="201" t="str">
        <f t="shared" ref="U37:Z37" si="18">COUNTIF(U21:U36,"Fav")&amp;"-"&amp;COUNTIF(U21:U36,"Dog")&amp;"-"&amp;COUNTIF(U21:U36,"Push")</f>
        <v>3-6-0</v>
      </c>
      <c r="V37" s="201" t="str">
        <f t="shared" si="18"/>
        <v>0-1-0</v>
      </c>
      <c r="W37" s="201" t="str">
        <f t="shared" si="18"/>
        <v>0-1-0</v>
      </c>
      <c r="X37" s="201" t="str">
        <f t="shared" si="18"/>
        <v>1-1-0</v>
      </c>
      <c r="Y37" s="201" t="str">
        <f t="shared" si="18"/>
        <v>1-2-0</v>
      </c>
      <c r="Z37" s="201" t="str">
        <f t="shared" si="18"/>
        <v>1-1-0</v>
      </c>
      <c r="AA37" s="201" t="str">
        <f>COUNTIF(AA21:AA36,"Fav")&amp;"-"&amp;COUNTIF(AA21:AA36,"Dog")</f>
        <v>0-1</v>
      </c>
      <c r="AB37" s="201" t="str">
        <f>COUNTIF(AB21:AB36,"Fav")&amp;"-"&amp;COUNTIF(AB21:AB36,"Dog")</f>
        <v>0-1</v>
      </c>
      <c r="AC37" s="201" t="str">
        <f>COUNTIF(AC21:AC36,"Fav")&amp;"-"&amp;COUNTIF(AC21:AC36,"Dog")</f>
        <v>2-0</v>
      </c>
      <c r="AD37" s="201" t="str">
        <f>COUNTIF(AD21:AD36,"Fav")&amp;"-"&amp;COUNTIF(AD21:AD36,"Dog")</f>
        <v>1-2</v>
      </c>
      <c r="AE37" s="201" t="str">
        <f>COUNTIF(AE21:AE36,"Fav")&amp;"-"&amp;COUNTIF(AE21:AE36,"Dog")</f>
        <v>2-0</v>
      </c>
    </row>
    <row r="38" spans="2:31" s="210" customFormat="1" ht="15.75" customHeight="1" x14ac:dyDescent="0.2">
      <c r="C38" s="211"/>
      <c r="D38" s="211"/>
      <c r="H38" s="211"/>
      <c r="I38" s="211"/>
      <c r="O38" s="204" t="s">
        <v>114</v>
      </c>
      <c r="P38" s="202" t="str">
        <f>COUNTIF(P4:P36,"Fav")&amp;"-"&amp;COUNTIF(P4:P36,"Dog")&amp;"-"&amp;COUNTIF(P4:P36,"Push")</f>
        <v>15-16-1</v>
      </c>
      <c r="Q38" s="202" t="str">
        <f>COUNTIF(Q4:Q37,"Over")&amp;"-"&amp;COUNTIF(Q4:Q37,"Under")&amp;"-"&amp;COUNTIF(Q4:Q36,"Push")</f>
        <v>12-20-0</v>
      </c>
      <c r="R38" s="202" t="str">
        <f>COUNTIF(R4:R37,"yes")&amp;"-"&amp;COUNTIF(R4:R37,"no")</f>
        <v>6-26</v>
      </c>
      <c r="S38" s="201" t="str">
        <f>COUNTIF(S4:S37,"yes")&amp;"-"&amp;COUNTIF(S4:S37,"no")</f>
        <v>1-12</v>
      </c>
      <c r="T38" s="201" t="str">
        <f>COUNTIF(T4:T37,"yes")&amp;"-"&amp;COUNTIF(T4:T37,"no")</f>
        <v>4-28</v>
      </c>
      <c r="U38" s="202" t="str">
        <f t="shared" ref="U38:Z38" si="19">COUNTIF(U4:U37,"Fav")&amp;"-"&amp;COUNTIF(U4:U37,"Dog")&amp;"-"&amp;COUNTIF(U4:U37,"Push")</f>
        <v>10-10-0</v>
      </c>
      <c r="V38" s="202" t="str">
        <f t="shared" si="19"/>
        <v>2-2-0</v>
      </c>
      <c r="W38" s="202" t="str">
        <f t="shared" si="19"/>
        <v>2-2-0</v>
      </c>
      <c r="X38" s="202" t="str">
        <f t="shared" si="19"/>
        <v>3-1-0</v>
      </c>
      <c r="Y38" s="202" t="str">
        <f t="shared" si="19"/>
        <v>2-2-0</v>
      </c>
      <c r="Z38" s="202" t="str">
        <f t="shared" si="19"/>
        <v>1-3-0</v>
      </c>
      <c r="AA38" s="202" t="str">
        <f>COUNTIF(AA4:AA37,"Fav")&amp;"-"&amp;COUNTIF(AA4:AA37,"Dog")</f>
        <v>2-2</v>
      </c>
      <c r="AB38" s="202" t="str">
        <f>COUNTIF(AB4:AB37,"Fav")&amp;"-"&amp;COUNTIF(AB4:AB37,"Dog")</f>
        <v>3-1</v>
      </c>
      <c r="AC38" s="202" t="str">
        <f>COUNTIF(AC4:AC37,"Fav")&amp;"-"&amp;COUNTIF(AC4:AC37,"Dog")</f>
        <v>4-0</v>
      </c>
      <c r="AD38" s="202" t="str">
        <f>COUNTIF(AD4:AD37,"Fav")&amp;"-"&amp;COUNTIF(AD4:AD37,"Dog")</f>
        <v>2-2</v>
      </c>
      <c r="AE38" s="202" t="str">
        <f>COUNTIF(AE4:AE37,"Fav")&amp;"-"&amp;COUNTIF(AE4:AE37,"Dog")</f>
        <v>4-0</v>
      </c>
    </row>
    <row r="40" spans="2:31" ht="25.5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6</v>
      </c>
      <c r="C42" s="220" t="s">
        <v>78</v>
      </c>
      <c r="D42" s="45"/>
      <c r="E42" s="266">
        <v>2.5</v>
      </c>
      <c r="F42" s="267">
        <v>64</v>
      </c>
      <c r="G42" s="224">
        <f t="shared" ref="G42:G57" si="20">17-B42</f>
        <v>11</v>
      </c>
      <c r="H42" s="220" t="s">
        <v>24</v>
      </c>
      <c r="I42" s="52"/>
      <c r="J42" s="214" t="s">
        <v>9</v>
      </c>
      <c r="K42" s="215">
        <v>0.38541666666666669</v>
      </c>
      <c r="M42" s="90">
        <v>23</v>
      </c>
      <c r="N42" s="75" t="s">
        <v>73</v>
      </c>
      <c r="O42" s="90">
        <v>24</v>
      </c>
      <c r="P42" s="11" t="str">
        <f t="shared" ref="P42:P57" si="21">IF((M42-E42)&gt;O42,"Fav",IF(M42&lt;(O42+E42),"Dog","Push"))</f>
        <v>Dog</v>
      </c>
      <c r="Q42" s="11" t="str">
        <f t="shared" ref="Q42:Q57" si="22">IF((M42+O42)&gt;F42,"Over",IF((M42+O42)&lt;F42,"Under","Push"))</f>
        <v>Under</v>
      </c>
      <c r="R42" s="11" t="str">
        <f t="shared" ref="R42:R57" si="23">IF(AND(M42&gt;O42,M42-O42&lt;=E42),"yes","no")</f>
        <v>no</v>
      </c>
      <c r="S42" s="11" t="str">
        <f>IF(E42&lt;4,R42,"")</f>
        <v>no</v>
      </c>
      <c r="T42" s="11" t="str">
        <f>IF(AND((M42-O42)&gt;=(E42-1),(M42-O42)&lt;=(E42+1)),"yes", "no")</f>
        <v>no</v>
      </c>
      <c r="U42" s="55" t="str">
        <f t="shared" ref="U42:U57" si="24">IF(B42&lt;6,P42,"")</f>
        <v/>
      </c>
      <c r="V42" s="77" t="str">
        <f t="shared" ref="V42:Z57" si="25">IF($B42=V$3,$P42,"")</f>
        <v/>
      </c>
      <c r="W42" s="78" t="str">
        <f t="shared" si="25"/>
        <v/>
      </c>
      <c r="X42" s="78" t="str">
        <f t="shared" si="25"/>
        <v/>
      </c>
      <c r="Y42" s="78" t="str">
        <f t="shared" si="25"/>
        <v/>
      </c>
      <c r="Z42" s="79" t="str">
        <f t="shared" si="25"/>
        <v/>
      </c>
      <c r="AA42" s="77" t="str">
        <f>IF($B42=AA$3,IF($M42=$O42,"Push",IF($M42&gt;$O42,"Fav","Dog")),"")</f>
        <v/>
      </c>
      <c r="AB42" s="78" t="str">
        <f>IF($B42=AB$3,IF($M42=$O42,"Push",IF($M42&gt;$O42,"Fav","Dog")),"")</f>
        <v/>
      </c>
      <c r="AC42" s="78" t="str">
        <f>IF($B42=AC$3,IF($M42=$O42,"Push",IF($M42&gt;$O42,"Fav","Dog")),"")</f>
        <v/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8</v>
      </c>
      <c r="C43" s="152" t="s">
        <v>14</v>
      </c>
      <c r="D43" s="60"/>
      <c r="E43" s="276">
        <v>3</v>
      </c>
      <c r="F43" s="272">
        <v>62.5</v>
      </c>
      <c r="G43" s="225">
        <f t="shared" si="20"/>
        <v>9</v>
      </c>
      <c r="H43" s="152" t="s">
        <v>79</v>
      </c>
      <c r="I43" s="61"/>
      <c r="J43" s="125" t="s">
        <v>4</v>
      </c>
      <c r="K43" s="127">
        <v>0.40277777777777773</v>
      </c>
      <c r="M43" s="90">
        <v>30</v>
      </c>
      <c r="N43" s="75" t="s">
        <v>73</v>
      </c>
      <c r="O43" s="90">
        <v>27</v>
      </c>
      <c r="P43" s="11" t="str">
        <f t="shared" si="21"/>
        <v>Push</v>
      </c>
      <c r="Q43" s="11" t="str">
        <f t="shared" si="22"/>
        <v>Under</v>
      </c>
      <c r="R43" s="11" t="str">
        <f t="shared" si="23"/>
        <v>yes</v>
      </c>
      <c r="S43" s="11" t="str">
        <f t="shared" ref="S43:S57" si="26">IF(E43&lt;4,R43,"")</f>
        <v>yes</v>
      </c>
      <c r="T43" s="11" t="str">
        <f t="shared" ref="T43:T57" si="27">IF(AND((M43-O43)&gt;=(E43-1),(M43-O43)&lt;=(E43+1)),"yes", "no")</f>
        <v>yes</v>
      </c>
      <c r="U43" s="17" t="str">
        <f t="shared" si="24"/>
        <v/>
      </c>
      <c r="V43" s="81" t="str">
        <f t="shared" si="25"/>
        <v/>
      </c>
      <c r="W43" s="82" t="str">
        <f t="shared" si="25"/>
        <v/>
      </c>
      <c r="X43" s="82" t="str">
        <f t="shared" si="25"/>
        <v/>
      </c>
      <c r="Y43" s="82" t="str">
        <f t="shared" si="25"/>
        <v/>
      </c>
      <c r="Z43" s="83" t="str">
        <f t="shared" si="25"/>
        <v/>
      </c>
      <c r="AA43" s="81" t="str">
        <f t="shared" ref="AA43:AE57" si="28">IF($B43=AA$3,IF($M43=$O43,"Push",IF($M43&gt;$O43,"Fav","Dog")),"")</f>
        <v/>
      </c>
      <c r="AB43" s="82" t="str">
        <f t="shared" si="28"/>
        <v/>
      </c>
      <c r="AC43" s="82" t="str">
        <f t="shared" si="28"/>
        <v/>
      </c>
      <c r="AD43" s="82" t="str">
        <f t="shared" si="28"/>
        <v/>
      </c>
      <c r="AE43" s="83" t="str">
        <f t="shared" si="28"/>
        <v/>
      </c>
    </row>
    <row r="44" spans="2:31" ht="16.5" customHeight="1" x14ac:dyDescent="0.3">
      <c r="B44" s="223">
        <v>4</v>
      </c>
      <c r="C44" s="221" t="s">
        <v>9</v>
      </c>
      <c r="D44" s="46"/>
      <c r="E44" s="268">
        <v>3</v>
      </c>
      <c r="F44" s="269">
        <v>65</v>
      </c>
      <c r="G44" s="226">
        <f t="shared" si="20"/>
        <v>13</v>
      </c>
      <c r="H44" s="221" t="s">
        <v>25</v>
      </c>
      <c r="I44" s="53"/>
      <c r="J44" s="216" t="s">
        <v>80</v>
      </c>
      <c r="K44" s="217">
        <v>0.44444444444444442</v>
      </c>
      <c r="M44" s="90">
        <v>33</v>
      </c>
      <c r="N44" s="75" t="s">
        <v>73</v>
      </c>
      <c r="O44" s="90">
        <v>25</v>
      </c>
      <c r="P44" s="11" t="str">
        <f t="shared" si="21"/>
        <v>Fav</v>
      </c>
      <c r="Q44" s="11" t="str">
        <f t="shared" si="22"/>
        <v>Under</v>
      </c>
      <c r="R44" s="11" t="str">
        <f t="shared" si="23"/>
        <v>no</v>
      </c>
      <c r="S44" s="11" t="str">
        <f t="shared" si="26"/>
        <v>no</v>
      </c>
      <c r="T44" s="11" t="str">
        <f t="shared" si="27"/>
        <v>no</v>
      </c>
      <c r="U44" s="17" t="str">
        <f t="shared" si="24"/>
        <v>Fav</v>
      </c>
      <c r="V44" s="81" t="str">
        <f t="shared" si="25"/>
        <v/>
      </c>
      <c r="W44" s="82" t="str">
        <f t="shared" si="25"/>
        <v>Fav</v>
      </c>
      <c r="X44" s="82" t="str">
        <f t="shared" si="25"/>
        <v/>
      </c>
      <c r="Y44" s="82" t="str">
        <f t="shared" si="25"/>
        <v/>
      </c>
      <c r="Z44" s="83" t="str">
        <f t="shared" si="25"/>
        <v/>
      </c>
      <c r="AA44" s="81" t="str">
        <f t="shared" si="28"/>
        <v/>
      </c>
      <c r="AB44" s="82" t="str">
        <f t="shared" si="28"/>
        <v>Fav</v>
      </c>
      <c r="AC44" s="82" t="str">
        <f t="shared" si="28"/>
        <v/>
      </c>
      <c r="AD44" s="82" t="str">
        <f t="shared" si="28"/>
        <v/>
      </c>
      <c r="AE44" s="83" t="str">
        <f t="shared" si="28"/>
        <v/>
      </c>
    </row>
    <row r="45" spans="2:31" ht="16.5" customHeight="1" x14ac:dyDescent="0.3">
      <c r="B45" s="144">
        <v>4</v>
      </c>
      <c r="C45" s="152" t="s">
        <v>8</v>
      </c>
      <c r="D45" s="60"/>
      <c r="E45" s="276">
        <v>4.5</v>
      </c>
      <c r="F45" s="272">
        <v>63.5</v>
      </c>
      <c r="G45" s="225">
        <f t="shared" si="20"/>
        <v>13</v>
      </c>
      <c r="H45" s="152" t="s">
        <v>26</v>
      </c>
      <c r="I45" s="61"/>
      <c r="J45" s="125" t="s">
        <v>81</v>
      </c>
      <c r="K45" s="127">
        <v>0.46527777777777773</v>
      </c>
      <c r="M45" s="90">
        <v>39</v>
      </c>
      <c r="N45" s="75" t="s">
        <v>73</v>
      </c>
      <c r="O45" s="90">
        <v>29</v>
      </c>
      <c r="P45" s="11" t="str">
        <f t="shared" si="21"/>
        <v>Fav</v>
      </c>
      <c r="Q45" s="11" t="str">
        <f t="shared" si="22"/>
        <v>Over</v>
      </c>
      <c r="R45" s="11" t="str">
        <f t="shared" si="23"/>
        <v>no</v>
      </c>
      <c r="S45" s="11" t="str">
        <f t="shared" si="26"/>
        <v/>
      </c>
      <c r="T45" s="11" t="str">
        <f t="shared" si="27"/>
        <v>no</v>
      </c>
      <c r="U45" s="17" t="str">
        <f t="shared" si="24"/>
        <v>Fav</v>
      </c>
      <c r="V45" s="81" t="str">
        <f t="shared" si="25"/>
        <v/>
      </c>
      <c r="W45" s="82" t="str">
        <f t="shared" si="25"/>
        <v>Fav</v>
      </c>
      <c r="X45" s="82" t="str">
        <f t="shared" si="25"/>
        <v/>
      </c>
      <c r="Y45" s="82" t="str">
        <f t="shared" si="25"/>
        <v/>
      </c>
      <c r="Z45" s="83" t="str">
        <f t="shared" si="25"/>
        <v/>
      </c>
      <c r="AA45" s="81" t="str">
        <f t="shared" si="28"/>
        <v/>
      </c>
      <c r="AB45" s="82" t="str">
        <f t="shared" si="28"/>
        <v>Fav</v>
      </c>
      <c r="AC45" s="82" t="str">
        <f t="shared" si="28"/>
        <v/>
      </c>
      <c r="AD45" s="82" t="str">
        <f t="shared" si="28"/>
        <v/>
      </c>
      <c r="AE45" s="83" t="str">
        <f t="shared" si="28"/>
        <v/>
      </c>
    </row>
    <row r="46" spans="2:31" ht="16.5" customHeight="1" x14ac:dyDescent="0.3">
      <c r="B46" s="223">
        <v>3</v>
      </c>
      <c r="C46" s="221" t="s">
        <v>7</v>
      </c>
      <c r="D46" s="46"/>
      <c r="E46" s="268">
        <v>3</v>
      </c>
      <c r="F46" s="269">
        <v>71.5</v>
      </c>
      <c r="G46" s="226">
        <f t="shared" si="20"/>
        <v>14</v>
      </c>
      <c r="H46" s="221" t="s">
        <v>82</v>
      </c>
      <c r="I46" s="53"/>
      <c r="J46" s="216" t="s">
        <v>9</v>
      </c>
      <c r="K46" s="217">
        <v>0.48958333333333331</v>
      </c>
      <c r="M46" s="90">
        <v>49</v>
      </c>
      <c r="N46" s="75" t="s">
        <v>73</v>
      </c>
      <c r="O46" s="90">
        <v>34</v>
      </c>
      <c r="P46" s="11" t="str">
        <f t="shared" si="21"/>
        <v>Fav</v>
      </c>
      <c r="Q46" s="11" t="str">
        <f t="shared" si="22"/>
        <v>Over</v>
      </c>
      <c r="R46" s="11" t="str">
        <f t="shared" si="23"/>
        <v>no</v>
      </c>
      <c r="S46" s="11" t="str">
        <f t="shared" si="26"/>
        <v>no</v>
      </c>
      <c r="T46" s="11" t="str">
        <f t="shared" si="27"/>
        <v>no</v>
      </c>
      <c r="U46" s="17" t="str">
        <f t="shared" si="24"/>
        <v>Fav</v>
      </c>
      <c r="V46" s="81" t="str">
        <f t="shared" si="25"/>
        <v/>
      </c>
      <c r="W46" s="82" t="str">
        <f t="shared" si="25"/>
        <v/>
      </c>
      <c r="X46" s="82" t="str">
        <f t="shared" si="25"/>
        <v>Fav</v>
      </c>
      <c r="Y46" s="82" t="str">
        <f t="shared" si="25"/>
        <v/>
      </c>
      <c r="Z46" s="83" t="str">
        <f t="shared" si="25"/>
        <v/>
      </c>
      <c r="AA46" s="81" t="str">
        <f t="shared" si="28"/>
        <v/>
      </c>
      <c r="AB46" s="82" t="str">
        <f t="shared" si="28"/>
        <v/>
      </c>
      <c r="AC46" s="82" t="str">
        <f t="shared" si="28"/>
        <v>Fav</v>
      </c>
      <c r="AD46" s="82" t="str">
        <f t="shared" si="28"/>
        <v/>
      </c>
      <c r="AE46" s="83" t="str">
        <f t="shared" si="28"/>
        <v/>
      </c>
    </row>
    <row r="47" spans="2:31" ht="16.5" customHeight="1" x14ac:dyDescent="0.3">
      <c r="B47" s="144">
        <v>1</v>
      </c>
      <c r="C47" s="152" t="s">
        <v>2</v>
      </c>
      <c r="D47" s="60"/>
      <c r="E47" s="276">
        <v>9</v>
      </c>
      <c r="F47" s="272">
        <v>68.5</v>
      </c>
      <c r="G47" s="225">
        <f t="shared" si="20"/>
        <v>16</v>
      </c>
      <c r="H47" s="152" t="s">
        <v>83</v>
      </c>
      <c r="I47" s="61"/>
      <c r="J47" s="125" t="s">
        <v>4</v>
      </c>
      <c r="K47" s="127">
        <v>0.50694444444444442</v>
      </c>
      <c r="M47" s="90">
        <v>30</v>
      </c>
      <c r="N47" s="75" t="s">
        <v>73</v>
      </c>
      <c r="O47" s="90">
        <v>34</v>
      </c>
      <c r="P47" s="11" t="str">
        <f t="shared" si="21"/>
        <v>Dog</v>
      </c>
      <c r="Q47" s="11" t="str">
        <f t="shared" si="22"/>
        <v>Under</v>
      </c>
      <c r="R47" s="11" t="str">
        <f t="shared" si="23"/>
        <v>no</v>
      </c>
      <c r="S47" s="11" t="str">
        <f t="shared" si="26"/>
        <v/>
      </c>
      <c r="T47" s="11" t="str">
        <f t="shared" si="27"/>
        <v>no</v>
      </c>
      <c r="U47" s="17" t="str">
        <f t="shared" si="24"/>
        <v>Dog</v>
      </c>
      <c r="V47" s="81" t="str">
        <f t="shared" si="25"/>
        <v/>
      </c>
      <c r="W47" s="82" t="str">
        <f t="shared" si="25"/>
        <v/>
      </c>
      <c r="X47" s="82" t="str">
        <f t="shared" si="25"/>
        <v/>
      </c>
      <c r="Y47" s="82" t="str">
        <f t="shared" si="25"/>
        <v/>
      </c>
      <c r="Z47" s="83" t="str">
        <f t="shared" si="25"/>
        <v>Dog</v>
      </c>
      <c r="AA47" s="81" t="str">
        <f t="shared" si="28"/>
        <v/>
      </c>
      <c r="AB47" s="82" t="str">
        <f t="shared" si="28"/>
        <v/>
      </c>
      <c r="AC47" s="82" t="str">
        <f t="shared" si="28"/>
        <v/>
      </c>
      <c r="AD47" s="82" t="str">
        <f t="shared" si="28"/>
        <v/>
      </c>
      <c r="AE47" s="83" t="str">
        <f t="shared" si="28"/>
        <v>Dog</v>
      </c>
    </row>
    <row r="48" spans="2:31" ht="16.5" customHeight="1" x14ac:dyDescent="0.3">
      <c r="B48" s="223">
        <v>5</v>
      </c>
      <c r="C48" s="221" t="s">
        <v>27</v>
      </c>
      <c r="D48" s="46"/>
      <c r="E48" s="268">
        <v>2.5</v>
      </c>
      <c r="F48" s="269">
        <v>64.5</v>
      </c>
      <c r="G48" s="226">
        <f t="shared" si="20"/>
        <v>12</v>
      </c>
      <c r="H48" s="221" t="s">
        <v>84</v>
      </c>
      <c r="I48" s="53"/>
      <c r="J48" s="216" t="s">
        <v>80</v>
      </c>
      <c r="K48" s="217">
        <v>0.54861111111111105</v>
      </c>
      <c r="M48" s="90">
        <v>33</v>
      </c>
      <c r="N48" s="75" t="s">
        <v>73</v>
      </c>
      <c r="O48" s="90">
        <v>29</v>
      </c>
      <c r="P48" s="11" t="str">
        <f t="shared" si="21"/>
        <v>Fav</v>
      </c>
      <c r="Q48" s="11" t="str">
        <f t="shared" si="22"/>
        <v>Under</v>
      </c>
      <c r="R48" s="11" t="str">
        <f t="shared" si="23"/>
        <v>no</v>
      </c>
      <c r="S48" s="11" t="str">
        <f t="shared" si="26"/>
        <v>no</v>
      </c>
      <c r="T48" s="11" t="str">
        <f t="shared" si="27"/>
        <v>no</v>
      </c>
      <c r="U48" s="17" t="str">
        <f t="shared" si="24"/>
        <v>Fav</v>
      </c>
      <c r="V48" s="81" t="str">
        <f t="shared" si="25"/>
        <v>Fav</v>
      </c>
      <c r="W48" s="82" t="str">
        <f t="shared" si="25"/>
        <v/>
      </c>
      <c r="X48" s="82" t="str">
        <f t="shared" si="25"/>
        <v/>
      </c>
      <c r="Y48" s="82" t="str">
        <f t="shared" si="25"/>
        <v/>
      </c>
      <c r="Z48" s="83" t="str">
        <f t="shared" si="25"/>
        <v/>
      </c>
      <c r="AA48" s="81" t="str">
        <f t="shared" si="28"/>
        <v>Fav</v>
      </c>
      <c r="AB48" s="82" t="str">
        <f t="shared" si="28"/>
        <v/>
      </c>
      <c r="AC48" s="82" t="str">
        <f t="shared" si="28"/>
        <v/>
      </c>
      <c r="AD48" s="82" t="str">
        <f t="shared" si="28"/>
        <v/>
      </c>
      <c r="AE48" s="83" t="str">
        <f t="shared" si="28"/>
        <v/>
      </c>
    </row>
    <row r="49" spans="2:31" ht="16.5" customHeight="1" x14ac:dyDescent="0.3">
      <c r="B49" s="144">
        <v>5</v>
      </c>
      <c r="C49" s="152" t="s">
        <v>85</v>
      </c>
      <c r="D49" s="60"/>
      <c r="E49" s="276">
        <v>3</v>
      </c>
      <c r="F49" s="272">
        <v>56.5</v>
      </c>
      <c r="G49" s="225">
        <f t="shared" si="20"/>
        <v>12</v>
      </c>
      <c r="H49" s="152" t="s">
        <v>28</v>
      </c>
      <c r="I49" s="61"/>
      <c r="J49" s="125" t="s">
        <v>81</v>
      </c>
      <c r="K49" s="127">
        <v>0.56944444444444442</v>
      </c>
      <c r="M49" s="90">
        <v>33</v>
      </c>
      <c r="N49" s="75" t="s">
        <v>73</v>
      </c>
      <c r="O49" s="90">
        <v>23</v>
      </c>
      <c r="P49" s="11" t="str">
        <f t="shared" si="21"/>
        <v>Fav</v>
      </c>
      <c r="Q49" s="11" t="str">
        <f t="shared" si="22"/>
        <v>Under</v>
      </c>
      <c r="R49" s="11" t="str">
        <f t="shared" si="23"/>
        <v>no</v>
      </c>
      <c r="S49" s="11" t="str">
        <f t="shared" si="26"/>
        <v>no</v>
      </c>
      <c r="T49" s="11" t="str">
        <f t="shared" si="27"/>
        <v>no</v>
      </c>
      <c r="U49" s="17" t="str">
        <f t="shared" si="24"/>
        <v>Fav</v>
      </c>
      <c r="V49" s="81" t="str">
        <f t="shared" si="25"/>
        <v>Fav</v>
      </c>
      <c r="W49" s="82" t="str">
        <f t="shared" si="25"/>
        <v/>
      </c>
      <c r="X49" s="82" t="str">
        <f t="shared" si="25"/>
        <v/>
      </c>
      <c r="Y49" s="82" t="str">
        <f t="shared" si="25"/>
        <v/>
      </c>
      <c r="Z49" s="83" t="str">
        <f t="shared" si="25"/>
        <v/>
      </c>
      <c r="AA49" s="81" t="str">
        <f t="shared" si="28"/>
        <v>Fav</v>
      </c>
      <c r="AB49" s="82" t="str">
        <f t="shared" si="28"/>
        <v/>
      </c>
      <c r="AC49" s="82" t="str">
        <f t="shared" si="28"/>
        <v/>
      </c>
      <c r="AD49" s="82" t="str">
        <f t="shared" si="28"/>
        <v/>
      </c>
      <c r="AE49" s="83" t="str">
        <f t="shared" si="28"/>
        <v/>
      </c>
    </row>
    <row r="50" spans="2:31" ht="16.5" customHeight="1" x14ac:dyDescent="0.3">
      <c r="B50" s="223">
        <v>1</v>
      </c>
      <c r="C50" s="221" t="s">
        <v>86</v>
      </c>
      <c r="D50" s="46"/>
      <c r="E50" s="268">
        <v>15.5</v>
      </c>
      <c r="F50" s="269">
        <v>64.5</v>
      </c>
      <c r="G50" s="226">
        <f t="shared" si="20"/>
        <v>16</v>
      </c>
      <c r="H50" s="221" t="s">
        <v>87</v>
      </c>
      <c r="I50" s="53"/>
      <c r="J50" s="216" t="s">
        <v>9</v>
      </c>
      <c r="K50" s="217">
        <v>0.65972222222222221</v>
      </c>
      <c r="M50" s="90">
        <v>45</v>
      </c>
      <c r="N50" s="75" t="s">
        <v>73</v>
      </c>
      <c r="O50" s="90">
        <v>26</v>
      </c>
      <c r="P50" s="11" t="str">
        <f t="shared" si="21"/>
        <v>Fav</v>
      </c>
      <c r="Q50" s="11" t="str">
        <f t="shared" si="22"/>
        <v>Over</v>
      </c>
      <c r="R50" s="11" t="str">
        <f t="shared" si="23"/>
        <v>no</v>
      </c>
      <c r="S50" s="11" t="str">
        <f t="shared" si="26"/>
        <v/>
      </c>
      <c r="T50" s="11" t="str">
        <f t="shared" si="27"/>
        <v>no</v>
      </c>
      <c r="U50" s="17" t="str">
        <f t="shared" si="24"/>
        <v>Fav</v>
      </c>
      <c r="V50" s="81" t="str">
        <f t="shared" si="25"/>
        <v/>
      </c>
      <c r="W50" s="82" t="str">
        <f t="shared" si="25"/>
        <v/>
      </c>
      <c r="X50" s="82" t="str">
        <f t="shared" si="25"/>
        <v/>
      </c>
      <c r="Y50" s="82" t="str">
        <f t="shared" si="25"/>
        <v/>
      </c>
      <c r="Z50" s="83" t="str">
        <f t="shared" si="25"/>
        <v>Fav</v>
      </c>
      <c r="AA50" s="81" t="str">
        <f t="shared" si="28"/>
        <v/>
      </c>
      <c r="AB50" s="82" t="str">
        <f t="shared" si="28"/>
        <v/>
      </c>
      <c r="AC50" s="82" t="str">
        <f t="shared" si="28"/>
        <v/>
      </c>
      <c r="AD50" s="82" t="str">
        <f t="shared" si="28"/>
        <v/>
      </c>
      <c r="AE50" s="83" t="str">
        <f t="shared" si="28"/>
        <v>Fav</v>
      </c>
    </row>
    <row r="51" spans="2:31" ht="16.5" customHeight="1" x14ac:dyDescent="0.3">
      <c r="B51" s="144">
        <v>5</v>
      </c>
      <c r="C51" s="152" t="s">
        <v>29</v>
      </c>
      <c r="D51" s="60"/>
      <c r="E51" s="276">
        <v>4</v>
      </c>
      <c r="F51" s="272">
        <v>63.5</v>
      </c>
      <c r="G51" s="225">
        <f t="shared" si="20"/>
        <v>12</v>
      </c>
      <c r="H51" s="152" t="s">
        <v>30</v>
      </c>
      <c r="I51" s="61"/>
      <c r="J51" s="125" t="s">
        <v>80</v>
      </c>
      <c r="K51" s="127">
        <v>0.67708333333333337</v>
      </c>
      <c r="M51" s="90">
        <v>25</v>
      </c>
      <c r="N51" s="75" t="s">
        <v>73</v>
      </c>
      <c r="O51" s="90">
        <v>34</v>
      </c>
      <c r="P51" s="11" t="str">
        <f t="shared" si="21"/>
        <v>Dog</v>
      </c>
      <c r="Q51" s="11" t="str">
        <f t="shared" si="22"/>
        <v>Under</v>
      </c>
      <c r="R51" s="11" t="str">
        <f t="shared" si="23"/>
        <v>no</v>
      </c>
      <c r="S51" s="11" t="str">
        <f t="shared" si="26"/>
        <v/>
      </c>
      <c r="T51" s="11" t="str">
        <f t="shared" si="27"/>
        <v>no</v>
      </c>
      <c r="U51" s="17" t="str">
        <f t="shared" si="24"/>
        <v>Dog</v>
      </c>
      <c r="V51" s="81" t="str">
        <f t="shared" si="25"/>
        <v>Dog</v>
      </c>
      <c r="W51" s="82" t="str">
        <f t="shared" si="25"/>
        <v/>
      </c>
      <c r="X51" s="82" t="str">
        <f t="shared" si="25"/>
        <v/>
      </c>
      <c r="Y51" s="82" t="str">
        <f t="shared" si="25"/>
        <v/>
      </c>
      <c r="Z51" s="83" t="str">
        <f t="shared" si="25"/>
        <v/>
      </c>
      <c r="AA51" s="81" t="str">
        <f t="shared" si="28"/>
        <v>Dog</v>
      </c>
      <c r="AB51" s="82" t="str">
        <f t="shared" si="28"/>
        <v/>
      </c>
      <c r="AC51" s="82" t="str">
        <f t="shared" si="28"/>
        <v/>
      </c>
      <c r="AD51" s="82" t="str">
        <f t="shared" si="28"/>
        <v/>
      </c>
      <c r="AE51" s="83" t="str">
        <f t="shared" si="28"/>
        <v/>
      </c>
    </row>
    <row r="52" spans="2:31" ht="16.5" customHeight="1" x14ac:dyDescent="0.3">
      <c r="B52" s="223">
        <v>10</v>
      </c>
      <c r="C52" s="221" t="s">
        <v>88</v>
      </c>
      <c r="D52" s="46"/>
      <c r="E52" s="268">
        <v>0.5</v>
      </c>
      <c r="F52" s="269">
        <v>61.5</v>
      </c>
      <c r="G52" s="226">
        <f t="shared" si="20"/>
        <v>7</v>
      </c>
      <c r="H52" s="221" t="s">
        <v>1</v>
      </c>
      <c r="I52" s="53"/>
      <c r="J52" s="216" t="s">
        <v>4</v>
      </c>
      <c r="K52" s="217">
        <v>0.68055555555555547</v>
      </c>
      <c r="M52" s="90">
        <v>22</v>
      </c>
      <c r="N52" s="75" t="s">
        <v>73</v>
      </c>
      <c r="O52" s="90">
        <v>40</v>
      </c>
      <c r="P52" s="11" t="str">
        <f t="shared" si="21"/>
        <v>Dog</v>
      </c>
      <c r="Q52" s="11" t="str">
        <f t="shared" si="22"/>
        <v>Over</v>
      </c>
      <c r="R52" s="11" t="str">
        <f t="shared" si="23"/>
        <v>no</v>
      </c>
      <c r="S52" s="11" t="str">
        <f t="shared" si="26"/>
        <v>no</v>
      </c>
      <c r="T52" s="11" t="str">
        <f t="shared" si="27"/>
        <v>no</v>
      </c>
      <c r="U52" s="17" t="str">
        <f t="shared" si="24"/>
        <v/>
      </c>
      <c r="V52" s="81" t="str">
        <f t="shared" si="25"/>
        <v/>
      </c>
      <c r="W52" s="82" t="str">
        <f t="shared" si="25"/>
        <v/>
      </c>
      <c r="X52" s="82" t="str">
        <f t="shared" si="25"/>
        <v/>
      </c>
      <c r="Y52" s="82" t="str">
        <f t="shared" si="25"/>
        <v/>
      </c>
      <c r="Z52" s="83" t="str">
        <f t="shared" si="25"/>
        <v/>
      </c>
      <c r="AA52" s="81" t="str">
        <f t="shared" si="28"/>
        <v/>
      </c>
      <c r="AB52" s="82" t="str">
        <f t="shared" si="28"/>
        <v/>
      </c>
      <c r="AC52" s="82" t="str">
        <f t="shared" si="28"/>
        <v/>
      </c>
      <c r="AD52" s="82" t="str">
        <f t="shared" si="28"/>
        <v/>
      </c>
      <c r="AE52" s="83" t="str">
        <f t="shared" si="28"/>
        <v/>
      </c>
    </row>
    <row r="53" spans="2:31" ht="16.5" customHeight="1" x14ac:dyDescent="0.3">
      <c r="B53" s="144">
        <v>3</v>
      </c>
      <c r="C53" s="152" t="s">
        <v>89</v>
      </c>
      <c r="D53" s="60"/>
      <c r="E53" s="276">
        <v>4</v>
      </c>
      <c r="F53" s="272">
        <v>66</v>
      </c>
      <c r="G53" s="225">
        <f t="shared" si="20"/>
        <v>14</v>
      </c>
      <c r="H53" s="152" t="s">
        <v>31</v>
      </c>
      <c r="I53" s="61"/>
      <c r="J53" s="125" t="s">
        <v>81</v>
      </c>
      <c r="K53" s="127">
        <v>0.68541666666666667</v>
      </c>
      <c r="M53" s="90">
        <v>36</v>
      </c>
      <c r="N53" s="75" t="s">
        <v>73</v>
      </c>
      <c r="O53" s="90">
        <v>28</v>
      </c>
      <c r="P53" s="11" t="str">
        <f t="shared" si="21"/>
        <v>Fav</v>
      </c>
      <c r="Q53" s="11" t="str">
        <f t="shared" si="22"/>
        <v>Under</v>
      </c>
      <c r="R53" s="11" t="str">
        <f t="shared" si="23"/>
        <v>no</v>
      </c>
      <c r="S53" s="11" t="str">
        <f t="shared" si="26"/>
        <v/>
      </c>
      <c r="T53" s="11" t="str">
        <f t="shared" si="27"/>
        <v>no</v>
      </c>
      <c r="U53" s="17" t="str">
        <f t="shared" si="24"/>
        <v>Fav</v>
      </c>
      <c r="V53" s="81" t="str">
        <f t="shared" si="25"/>
        <v/>
      </c>
      <c r="W53" s="82" t="str">
        <f t="shared" si="25"/>
        <v/>
      </c>
      <c r="X53" s="82" t="str">
        <f t="shared" si="25"/>
        <v>Fav</v>
      </c>
      <c r="Y53" s="82" t="str">
        <f t="shared" si="25"/>
        <v/>
      </c>
      <c r="Z53" s="83" t="str">
        <f t="shared" si="25"/>
        <v/>
      </c>
      <c r="AA53" s="81" t="str">
        <f t="shared" si="28"/>
        <v/>
      </c>
      <c r="AB53" s="82" t="str">
        <f t="shared" si="28"/>
        <v/>
      </c>
      <c r="AC53" s="82" t="str">
        <f t="shared" si="28"/>
        <v>Fav</v>
      </c>
      <c r="AD53" s="82" t="str">
        <f t="shared" si="28"/>
        <v/>
      </c>
      <c r="AE53" s="83" t="str">
        <f t="shared" si="28"/>
        <v/>
      </c>
    </row>
    <row r="54" spans="2:31" ht="16.5" customHeight="1" x14ac:dyDescent="0.3">
      <c r="B54" s="223">
        <v>9</v>
      </c>
      <c r="C54" s="221" t="s">
        <v>90</v>
      </c>
      <c r="D54" s="46"/>
      <c r="E54" s="268">
        <v>0.5</v>
      </c>
      <c r="F54" s="269">
        <v>63</v>
      </c>
      <c r="G54" s="226">
        <f t="shared" si="20"/>
        <v>8</v>
      </c>
      <c r="H54" s="221" t="s">
        <v>91</v>
      </c>
      <c r="I54" s="53"/>
      <c r="J54" s="216" t="s">
        <v>9</v>
      </c>
      <c r="K54" s="217">
        <v>0.76388888888888884</v>
      </c>
      <c r="M54" s="90">
        <v>32</v>
      </c>
      <c r="N54" s="75" t="s">
        <v>73</v>
      </c>
      <c r="O54" s="90">
        <v>42</v>
      </c>
      <c r="P54" s="11" t="str">
        <f t="shared" si="21"/>
        <v>Dog</v>
      </c>
      <c r="Q54" s="11" t="str">
        <f t="shared" si="22"/>
        <v>Over</v>
      </c>
      <c r="R54" s="11" t="str">
        <f t="shared" si="23"/>
        <v>no</v>
      </c>
      <c r="S54" s="11" t="str">
        <f t="shared" si="26"/>
        <v>no</v>
      </c>
      <c r="T54" s="11" t="str">
        <f t="shared" si="27"/>
        <v>no</v>
      </c>
      <c r="U54" s="17" t="str">
        <f t="shared" si="24"/>
        <v/>
      </c>
      <c r="V54" s="81" t="str">
        <f t="shared" si="25"/>
        <v/>
      </c>
      <c r="W54" s="82" t="str">
        <f t="shared" si="25"/>
        <v/>
      </c>
      <c r="X54" s="82" t="str">
        <f t="shared" si="25"/>
        <v/>
      </c>
      <c r="Y54" s="82" t="str">
        <f t="shared" si="25"/>
        <v/>
      </c>
      <c r="Z54" s="83" t="str">
        <f t="shared" si="25"/>
        <v/>
      </c>
      <c r="AA54" s="81" t="str">
        <f t="shared" si="28"/>
        <v/>
      </c>
      <c r="AB54" s="82" t="str">
        <f t="shared" si="28"/>
        <v/>
      </c>
      <c r="AC54" s="82" t="str">
        <f t="shared" si="28"/>
        <v/>
      </c>
      <c r="AD54" s="82" t="str">
        <f t="shared" si="28"/>
        <v/>
      </c>
      <c r="AE54" s="83" t="str">
        <f t="shared" si="28"/>
        <v/>
      </c>
    </row>
    <row r="55" spans="2:31" ht="16.5" customHeight="1" x14ac:dyDescent="0.3">
      <c r="B55" s="144">
        <v>4</v>
      </c>
      <c r="C55" s="152" t="s">
        <v>32</v>
      </c>
      <c r="D55" s="60"/>
      <c r="E55" s="276">
        <v>3.5</v>
      </c>
      <c r="F55" s="272">
        <v>73</v>
      </c>
      <c r="G55" s="225">
        <f t="shared" si="20"/>
        <v>13</v>
      </c>
      <c r="H55" s="152" t="s">
        <v>33</v>
      </c>
      <c r="I55" s="61"/>
      <c r="J55" s="125" t="s">
        <v>80</v>
      </c>
      <c r="K55" s="127">
        <v>0.78125</v>
      </c>
      <c r="M55" s="90">
        <v>35</v>
      </c>
      <c r="N55" s="75" t="s">
        <v>73</v>
      </c>
      <c r="O55" s="90">
        <v>28</v>
      </c>
      <c r="P55" s="11" t="str">
        <f t="shared" si="21"/>
        <v>Fav</v>
      </c>
      <c r="Q55" s="11" t="str">
        <f t="shared" si="22"/>
        <v>Under</v>
      </c>
      <c r="R55" s="11" t="str">
        <f t="shared" si="23"/>
        <v>no</v>
      </c>
      <c r="S55" s="11" t="str">
        <f t="shared" si="26"/>
        <v>no</v>
      </c>
      <c r="T55" s="11" t="str">
        <f t="shared" si="27"/>
        <v>no</v>
      </c>
      <c r="U55" s="17" t="str">
        <f t="shared" si="24"/>
        <v>Fav</v>
      </c>
      <c r="V55" s="81" t="str">
        <f t="shared" si="25"/>
        <v/>
      </c>
      <c r="W55" s="82" t="str">
        <f t="shared" si="25"/>
        <v>Fav</v>
      </c>
      <c r="X55" s="82" t="str">
        <f t="shared" si="25"/>
        <v/>
      </c>
      <c r="Y55" s="82" t="str">
        <f t="shared" si="25"/>
        <v/>
      </c>
      <c r="Z55" s="83" t="str">
        <f t="shared" si="25"/>
        <v/>
      </c>
      <c r="AA55" s="81" t="str">
        <f t="shared" si="28"/>
        <v/>
      </c>
      <c r="AB55" s="82" t="str">
        <f t="shared" si="28"/>
        <v>Fav</v>
      </c>
      <c r="AC55" s="82" t="str">
        <f t="shared" si="28"/>
        <v/>
      </c>
      <c r="AD55" s="82" t="str">
        <f t="shared" si="28"/>
        <v/>
      </c>
      <c r="AE55" s="83" t="str">
        <f t="shared" si="28"/>
        <v/>
      </c>
    </row>
    <row r="56" spans="2:31" ht="16.5" customHeight="1" x14ac:dyDescent="0.3">
      <c r="B56" s="223">
        <v>2</v>
      </c>
      <c r="C56" s="221" t="s">
        <v>23</v>
      </c>
      <c r="D56" s="46"/>
      <c r="E56" s="268">
        <v>10</v>
      </c>
      <c r="F56" s="269">
        <v>62</v>
      </c>
      <c r="G56" s="226">
        <f t="shared" si="20"/>
        <v>15</v>
      </c>
      <c r="H56" s="221" t="s">
        <v>92</v>
      </c>
      <c r="I56" s="53"/>
      <c r="J56" s="216" t="s">
        <v>4</v>
      </c>
      <c r="K56" s="217">
        <v>0.78472222222222221</v>
      </c>
      <c r="M56" s="90">
        <v>42</v>
      </c>
      <c r="N56" s="75" t="s">
        <v>73</v>
      </c>
      <c r="O56" s="90">
        <v>31</v>
      </c>
      <c r="P56" s="11" t="str">
        <f t="shared" si="21"/>
        <v>Fav</v>
      </c>
      <c r="Q56" s="11" t="str">
        <f t="shared" si="22"/>
        <v>Over</v>
      </c>
      <c r="R56" s="11" t="str">
        <f t="shared" si="23"/>
        <v>no</v>
      </c>
      <c r="S56" s="11" t="str">
        <f t="shared" si="26"/>
        <v/>
      </c>
      <c r="T56" s="11" t="str">
        <f t="shared" si="27"/>
        <v>yes</v>
      </c>
      <c r="U56" s="17" t="str">
        <f t="shared" si="24"/>
        <v>Fav</v>
      </c>
      <c r="V56" s="81" t="str">
        <f t="shared" si="25"/>
        <v/>
      </c>
      <c r="W56" s="82" t="str">
        <f t="shared" si="25"/>
        <v/>
      </c>
      <c r="X56" s="82" t="str">
        <f t="shared" si="25"/>
        <v/>
      </c>
      <c r="Y56" s="82" t="str">
        <f t="shared" si="25"/>
        <v>Fav</v>
      </c>
      <c r="Z56" s="83" t="str">
        <f t="shared" si="25"/>
        <v/>
      </c>
      <c r="AA56" s="81" t="str">
        <f t="shared" si="28"/>
        <v/>
      </c>
      <c r="AB56" s="82" t="str">
        <f t="shared" si="28"/>
        <v/>
      </c>
      <c r="AC56" s="82" t="str">
        <f t="shared" si="28"/>
        <v/>
      </c>
      <c r="AD56" s="82" t="str">
        <f t="shared" si="28"/>
        <v>Fav</v>
      </c>
      <c r="AE56" s="83" t="str">
        <f t="shared" si="28"/>
        <v/>
      </c>
    </row>
    <row r="57" spans="2:31" ht="16.5" customHeight="1" x14ac:dyDescent="0.3">
      <c r="B57" s="146">
        <v>6</v>
      </c>
      <c r="C57" s="154" t="s">
        <v>15</v>
      </c>
      <c r="D57" s="64"/>
      <c r="E57" s="277">
        <v>3</v>
      </c>
      <c r="F57" s="274">
        <v>63.5</v>
      </c>
      <c r="G57" s="227">
        <f t="shared" si="20"/>
        <v>11</v>
      </c>
      <c r="H57" s="154" t="s">
        <v>34</v>
      </c>
      <c r="I57" s="65"/>
      <c r="J57" s="126" t="s">
        <v>81</v>
      </c>
      <c r="K57" s="128">
        <v>0.7895833333333333</v>
      </c>
      <c r="M57" s="90">
        <v>25</v>
      </c>
      <c r="N57" s="75" t="s">
        <v>73</v>
      </c>
      <c r="O57" s="90">
        <v>36</v>
      </c>
      <c r="P57" s="11" t="str">
        <f t="shared" si="21"/>
        <v>Dog</v>
      </c>
      <c r="Q57" s="11" t="str">
        <f t="shared" si="22"/>
        <v>Under</v>
      </c>
      <c r="R57" s="11" t="str">
        <f t="shared" si="23"/>
        <v>no</v>
      </c>
      <c r="S57" s="11" t="str">
        <f t="shared" si="26"/>
        <v>no</v>
      </c>
      <c r="T57" s="11" t="str">
        <f t="shared" si="27"/>
        <v>no</v>
      </c>
      <c r="U57" s="69" t="str">
        <f t="shared" si="24"/>
        <v/>
      </c>
      <c r="V57" s="85" t="str">
        <f t="shared" si="25"/>
        <v/>
      </c>
      <c r="W57" s="86" t="str">
        <f t="shared" si="25"/>
        <v/>
      </c>
      <c r="X57" s="86" t="str">
        <f t="shared" si="25"/>
        <v/>
      </c>
      <c r="Y57" s="86" t="str">
        <f t="shared" si="25"/>
        <v/>
      </c>
      <c r="Z57" s="87" t="str">
        <f t="shared" si="25"/>
        <v/>
      </c>
      <c r="AA57" s="85" t="str">
        <f t="shared" si="28"/>
        <v/>
      </c>
      <c r="AB57" s="86" t="str">
        <f t="shared" si="28"/>
        <v/>
      </c>
      <c r="AC57" s="86" t="str">
        <f t="shared" si="28"/>
        <v/>
      </c>
      <c r="AD57" s="86" t="str">
        <f t="shared" si="28"/>
        <v/>
      </c>
      <c r="AE57" s="87" t="str">
        <f t="shared" si="28"/>
        <v/>
      </c>
    </row>
    <row r="58" spans="2:31" ht="25.5" x14ac:dyDescent="0.35">
      <c r="B58" s="413" t="s">
        <v>359</v>
      </c>
      <c r="C58" s="455"/>
      <c r="D58" s="455"/>
      <c r="E58" s="455"/>
      <c r="F58" s="455"/>
      <c r="G58" s="455"/>
      <c r="H58" s="455"/>
      <c r="I58" s="455"/>
      <c r="J58" s="455"/>
      <c r="K58" s="457"/>
      <c r="M58" s="88"/>
      <c r="N58" s="5"/>
      <c r="O58" s="88"/>
      <c r="P58" s="201" t="str">
        <f>COUNTIF(P42:P57,"Fav")&amp;"-"&amp;COUNTIF(P42:P57,"Dog")&amp;"-"&amp;COUNTIF(P42:P57,"Push")</f>
        <v>9-6-1</v>
      </c>
      <c r="Q58" s="201" t="str">
        <f>COUNTIF(Q42:Q57,"Over")&amp;"-"&amp;COUNTIF(Q42:Q57,"Under")&amp;"-"&amp;COUNTIF(Q42:Q57,"Push")</f>
        <v>6-10-0</v>
      </c>
      <c r="R58" s="201" t="str">
        <f>COUNTIF(R42:R57,"yes")&amp;"-"&amp;COUNTIF(R42:R57,"no")</f>
        <v>1-15</v>
      </c>
      <c r="S58" s="201" t="str">
        <f>COUNTIF(S42:S57,"yes")&amp;"-"&amp;COUNTIF(S42:S57,"no")</f>
        <v>1-9</v>
      </c>
      <c r="T58" s="201" t="str">
        <f>COUNTIF(T42:T57,"yes")&amp;"-"&amp;COUNTIF(T42:T57,"no")</f>
        <v>2-14</v>
      </c>
      <c r="U58" s="201" t="str">
        <f>COUNTIF(U42:U57,"Fav")&amp;"-"&amp;COUNTIF(U42:U57,"Dog")&amp;"-"&amp;COUNTIF(U42:U57,"Push")</f>
        <v>9-2-0</v>
      </c>
      <c r="V58" s="201" t="str">
        <f>COUNTIF(V42:V57,"Fav")&amp;"-"&amp;COUNTIF(V42:V57,"Dog")&amp;"-"&amp;COUNTIF(V42:V57,"Push")</f>
        <v>2-1-0</v>
      </c>
      <c r="W58" s="201" t="str">
        <f t="shared" ref="W58:AE58" si="29">COUNTIF(W42:W57,"Fav")&amp;"-"&amp;COUNTIF(W42:W57,"Dog")&amp;"-"&amp;COUNTIF(W42:W57,"Push")</f>
        <v>3-0-0</v>
      </c>
      <c r="X58" s="201" t="str">
        <f t="shared" si="29"/>
        <v>2-0-0</v>
      </c>
      <c r="Y58" s="201" t="str">
        <f t="shared" si="29"/>
        <v>1-0-0</v>
      </c>
      <c r="Z58" s="201" t="str">
        <f t="shared" si="29"/>
        <v>1-1-0</v>
      </c>
      <c r="AA58" s="201" t="str">
        <f t="shared" si="29"/>
        <v>2-1-0</v>
      </c>
      <c r="AB58" s="201" t="str">
        <f t="shared" si="29"/>
        <v>3-0-0</v>
      </c>
      <c r="AC58" s="201" t="str">
        <f t="shared" si="29"/>
        <v>2-0-0</v>
      </c>
      <c r="AD58" s="201" t="str">
        <f t="shared" si="29"/>
        <v>1-0-0</v>
      </c>
      <c r="AE58" s="201" t="str">
        <f t="shared" si="29"/>
        <v>1-1-0</v>
      </c>
    </row>
    <row r="59" spans="2:31" ht="16.5" customHeight="1" x14ac:dyDescent="0.3">
      <c r="B59" s="222">
        <v>6</v>
      </c>
      <c r="C59" s="220" t="s">
        <v>20</v>
      </c>
      <c r="D59" s="45"/>
      <c r="E59" s="267">
        <v>1.5</v>
      </c>
      <c r="F59" s="267">
        <v>60</v>
      </c>
      <c r="G59" s="224">
        <f t="shared" ref="G59:G72" si="30">17-B59</f>
        <v>11</v>
      </c>
      <c r="H59" s="220" t="s">
        <v>93</v>
      </c>
      <c r="I59" s="52"/>
      <c r="J59" s="214" t="s">
        <v>94</v>
      </c>
      <c r="K59" s="215">
        <v>0.38541666666666669</v>
      </c>
      <c r="M59" s="90">
        <v>31</v>
      </c>
      <c r="N59" s="75" t="s">
        <v>73</v>
      </c>
      <c r="O59" s="90">
        <v>17</v>
      </c>
      <c r="P59" s="11" t="str">
        <f t="shared" ref="P59:P74" si="31">IF((M59-E59)&gt;O59,"Fav",IF(M59&lt;(O59+E59),"Dog","Push"))</f>
        <v>Fav</v>
      </c>
      <c r="Q59" s="11" t="str">
        <f t="shared" ref="Q59:Q74" si="32">IF((M59+O59)&gt;F59,"Over",IF((M59+O59)&lt;F59,"Under","Push"))</f>
        <v>Under</v>
      </c>
      <c r="R59" s="11" t="str">
        <f t="shared" ref="R59:R74" si="33">IF(AND(M59&gt;O59,M59-O59&lt;=E59),"yes","no")</f>
        <v>no</v>
      </c>
      <c r="S59" s="11" t="str">
        <f>IF(E59&lt;4,R59,"")</f>
        <v>no</v>
      </c>
      <c r="T59" s="11" t="str">
        <f>IF(AND((M59-O59)&gt;=(E59-1),(M59-O59)&lt;=(E59+1)),"yes", "no")</f>
        <v>no</v>
      </c>
      <c r="U59" s="55" t="str">
        <f t="shared" ref="U59:U74" si="34">IF(B59&lt;6,P59,"")</f>
        <v/>
      </c>
      <c r="V59" s="77" t="str">
        <f t="shared" ref="V59:Z74" si="35">IF($B59=V$3,$P59,"")</f>
        <v/>
      </c>
      <c r="W59" s="78" t="str">
        <f t="shared" si="35"/>
        <v/>
      </c>
      <c r="X59" s="78" t="str">
        <f t="shared" si="35"/>
        <v/>
      </c>
      <c r="Y59" s="78" t="str">
        <f t="shared" si="35"/>
        <v/>
      </c>
      <c r="Z59" s="79" t="str">
        <f t="shared" si="35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/>
      </c>
      <c r="AC59" s="78" t="str">
        <f>IF($B59=AC$3,IF($M59=$O59,"Push",IF($M59&gt;$O59,"Fav","Dog")),"")</f>
        <v/>
      </c>
      <c r="AD59" s="78" t="str">
        <f>IF($B59=AD$3,IF($M59=$O59,"Push",IF($M59&gt;$O59,"Fav","Dog")),"")</f>
        <v/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11</v>
      </c>
      <c r="C60" s="152" t="s">
        <v>95</v>
      </c>
      <c r="D60" s="60"/>
      <c r="E60" s="272">
        <v>1.5</v>
      </c>
      <c r="F60" s="272">
        <v>64</v>
      </c>
      <c r="G60" s="225">
        <f t="shared" si="30"/>
        <v>6</v>
      </c>
      <c r="H60" s="152" t="s">
        <v>17</v>
      </c>
      <c r="I60" s="61"/>
      <c r="J60" s="125" t="s">
        <v>96</v>
      </c>
      <c r="K60" s="127">
        <v>0.40277777777777773</v>
      </c>
      <c r="M60" s="90">
        <v>33</v>
      </c>
      <c r="N60" s="75" t="s">
        <v>73</v>
      </c>
      <c r="O60" s="90">
        <v>29</v>
      </c>
      <c r="P60" s="11" t="str">
        <f t="shared" si="31"/>
        <v>Fav</v>
      </c>
      <c r="Q60" s="11" t="str">
        <f t="shared" si="32"/>
        <v>Under</v>
      </c>
      <c r="R60" s="11" t="str">
        <f t="shared" si="33"/>
        <v>no</v>
      </c>
      <c r="S60" s="11" t="str">
        <f t="shared" ref="S60:S74" si="36">IF(E60&lt;4,R60,"")</f>
        <v>no</v>
      </c>
      <c r="T60" s="11" t="str">
        <f t="shared" ref="T60:T74" si="37">IF(AND((M60-O60)&gt;=(E60-1),(M60-O60)&lt;=(E60+1)),"yes", "no")</f>
        <v>no</v>
      </c>
      <c r="U60" s="17" t="str">
        <f t="shared" si="34"/>
        <v/>
      </c>
      <c r="V60" s="81" t="str">
        <f t="shared" si="35"/>
        <v/>
      </c>
      <c r="W60" s="82" t="str">
        <f t="shared" si="35"/>
        <v/>
      </c>
      <c r="X60" s="82" t="str">
        <f t="shared" si="35"/>
        <v/>
      </c>
      <c r="Y60" s="82" t="str">
        <f t="shared" si="35"/>
        <v/>
      </c>
      <c r="Z60" s="83" t="str">
        <f t="shared" si="35"/>
        <v/>
      </c>
      <c r="AA60" s="81" t="str">
        <f t="shared" ref="AA60:AE74" si="38">IF($B60=AA$3,IF($M60=$O60,"Push",IF($M60&gt;$O60,"Fav","Dog")),"")</f>
        <v/>
      </c>
      <c r="AB60" s="82" t="str">
        <f t="shared" si="38"/>
        <v/>
      </c>
      <c r="AC60" s="82" t="str">
        <f t="shared" si="38"/>
        <v/>
      </c>
      <c r="AD60" s="82" t="str">
        <f t="shared" si="38"/>
        <v/>
      </c>
      <c r="AE60" s="83" t="str">
        <f t="shared" si="38"/>
        <v/>
      </c>
    </row>
    <row r="61" spans="2:31" ht="16.5" customHeight="1" x14ac:dyDescent="0.3">
      <c r="B61" s="223">
        <v>8</v>
      </c>
      <c r="C61" s="221" t="s">
        <v>35</v>
      </c>
      <c r="D61" s="46"/>
      <c r="E61" s="269">
        <v>0</v>
      </c>
      <c r="F61" s="269">
        <v>63</v>
      </c>
      <c r="G61" s="226">
        <f t="shared" si="30"/>
        <v>9</v>
      </c>
      <c r="H61" s="221" t="s">
        <v>97</v>
      </c>
      <c r="I61" s="53"/>
      <c r="J61" s="216" t="s">
        <v>98</v>
      </c>
      <c r="K61" s="217">
        <v>0.44444444444444442</v>
      </c>
      <c r="M61" s="90">
        <v>23</v>
      </c>
      <c r="N61" s="75" t="s">
        <v>73</v>
      </c>
      <c r="O61" s="90">
        <v>30</v>
      </c>
      <c r="P61" s="11" t="str">
        <f t="shared" si="31"/>
        <v>Dog</v>
      </c>
      <c r="Q61" s="11" t="str">
        <f t="shared" si="32"/>
        <v>Under</v>
      </c>
      <c r="R61" s="11" t="str">
        <f t="shared" si="33"/>
        <v>no</v>
      </c>
      <c r="S61" s="11" t="str">
        <f t="shared" si="36"/>
        <v>no</v>
      </c>
      <c r="T61" s="11" t="str">
        <f t="shared" si="37"/>
        <v>no</v>
      </c>
      <c r="U61" s="17" t="str">
        <f t="shared" si="34"/>
        <v/>
      </c>
      <c r="V61" s="81" t="str">
        <f t="shared" si="35"/>
        <v/>
      </c>
      <c r="W61" s="82" t="str">
        <f t="shared" si="35"/>
        <v/>
      </c>
      <c r="X61" s="82" t="str">
        <f t="shared" si="35"/>
        <v/>
      </c>
      <c r="Y61" s="82" t="str">
        <f t="shared" si="35"/>
        <v/>
      </c>
      <c r="Z61" s="83" t="str">
        <f t="shared" si="35"/>
        <v/>
      </c>
      <c r="AA61" s="81" t="str">
        <f t="shared" si="38"/>
        <v/>
      </c>
      <c r="AB61" s="82" t="str">
        <f t="shared" si="38"/>
        <v/>
      </c>
      <c r="AC61" s="82" t="str">
        <f t="shared" si="38"/>
        <v/>
      </c>
      <c r="AD61" s="82" t="str">
        <f t="shared" si="38"/>
        <v/>
      </c>
      <c r="AE61" s="83" t="str">
        <f t="shared" si="38"/>
        <v/>
      </c>
    </row>
    <row r="62" spans="2:31" ht="16.5" customHeight="1" x14ac:dyDescent="0.3">
      <c r="B62" s="144">
        <v>7</v>
      </c>
      <c r="C62" s="152" t="s">
        <v>12</v>
      </c>
      <c r="D62" s="60"/>
      <c r="E62" s="272">
        <v>1.5</v>
      </c>
      <c r="F62" s="272">
        <v>1</v>
      </c>
      <c r="G62" s="225">
        <f t="shared" si="30"/>
        <v>10</v>
      </c>
      <c r="H62" s="152" t="s">
        <v>99</v>
      </c>
      <c r="I62" s="61"/>
      <c r="J62" s="125" t="s">
        <v>100</v>
      </c>
      <c r="K62" s="127">
        <v>0.46527777777777773</v>
      </c>
      <c r="M62" s="90">
        <v>30</v>
      </c>
      <c r="N62" s="75" t="s">
        <v>73</v>
      </c>
      <c r="O62" s="90">
        <v>22</v>
      </c>
      <c r="P62" s="11" t="str">
        <f t="shared" si="31"/>
        <v>Fav</v>
      </c>
      <c r="Q62" s="11" t="str">
        <f t="shared" si="32"/>
        <v>Over</v>
      </c>
      <c r="R62" s="11" t="str">
        <f t="shared" si="33"/>
        <v>no</v>
      </c>
      <c r="S62" s="11" t="str">
        <f t="shared" si="36"/>
        <v>no</v>
      </c>
      <c r="T62" s="11" t="str">
        <f t="shared" si="37"/>
        <v>no</v>
      </c>
      <c r="U62" s="17" t="str">
        <f t="shared" si="34"/>
        <v/>
      </c>
      <c r="V62" s="81" t="str">
        <f t="shared" si="35"/>
        <v/>
      </c>
      <c r="W62" s="82" t="str">
        <f t="shared" si="35"/>
        <v/>
      </c>
      <c r="X62" s="82" t="str">
        <f t="shared" si="35"/>
        <v/>
      </c>
      <c r="Y62" s="82" t="str">
        <f t="shared" si="35"/>
        <v/>
      </c>
      <c r="Z62" s="83" t="str">
        <f t="shared" si="35"/>
        <v/>
      </c>
      <c r="AA62" s="81" t="str">
        <f t="shared" si="38"/>
        <v/>
      </c>
      <c r="AB62" s="82" t="str">
        <f t="shared" si="38"/>
        <v/>
      </c>
      <c r="AC62" s="82" t="str">
        <f t="shared" si="38"/>
        <v/>
      </c>
      <c r="AD62" s="82" t="str">
        <f t="shared" si="38"/>
        <v/>
      </c>
      <c r="AE62" s="83" t="str">
        <f t="shared" si="38"/>
        <v/>
      </c>
    </row>
    <row r="63" spans="2:31" ht="16.5" customHeight="1" x14ac:dyDescent="0.3">
      <c r="B63" s="223">
        <v>3</v>
      </c>
      <c r="C63" s="221" t="s">
        <v>101</v>
      </c>
      <c r="D63" s="46"/>
      <c r="E63" s="269">
        <v>3.5</v>
      </c>
      <c r="F63" s="269">
        <v>60.5</v>
      </c>
      <c r="G63" s="226">
        <f t="shared" si="30"/>
        <v>14</v>
      </c>
      <c r="H63" s="221" t="s">
        <v>102</v>
      </c>
      <c r="I63" s="53"/>
      <c r="J63" s="216" t="s">
        <v>94</v>
      </c>
      <c r="K63" s="217">
        <v>0.48958333333333331</v>
      </c>
      <c r="M63" s="90">
        <v>30</v>
      </c>
      <c r="N63" s="75" t="s">
        <v>73</v>
      </c>
      <c r="O63" s="90">
        <v>22</v>
      </c>
      <c r="P63" s="11" t="str">
        <f t="shared" si="31"/>
        <v>Fav</v>
      </c>
      <c r="Q63" s="11" t="str">
        <f t="shared" si="32"/>
        <v>Under</v>
      </c>
      <c r="R63" s="11" t="str">
        <f t="shared" si="33"/>
        <v>no</v>
      </c>
      <c r="S63" s="11" t="str">
        <f t="shared" si="36"/>
        <v>no</v>
      </c>
      <c r="T63" s="11" t="str">
        <f t="shared" si="37"/>
        <v>no</v>
      </c>
      <c r="U63" s="17" t="str">
        <f t="shared" si="34"/>
        <v>Fav</v>
      </c>
      <c r="V63" s="81" t="str">
        <f t="shared" si="35"/>
        <v/>
      </c>
      <c r="W63" s="82" t="str">
        <f t="shared" si="35"/>
        <v/>
      </c>
      <c r="X63" s="82" t="str">
        <f t="shared" si="35"/>
        <v>Fav</v>
      </c>
      <c r="Y63" s="82" t="str">
        <f t="shared" si="35"/>
        <v/>
      </c>
      <c r="Z63" s="83" t="str">
        <f t="shared" si="35"/>
        <v/>
      </c>
      <c r="AA63" s="81" t="str">
        <f t="shared" si="38"/>
        <v/>
      </c>
      <c r="AB63" s="82" t="str">
        <f t="shared" si="38"/>
        <v/>
      </c>
      <c r="AC63" s="82" t="str">
        <f t="shared" si="38"/>
        <v>Fav</v>
      </c>
      <c r="AD63" s="82" t="str">
        <f t="shared" si="38"/>
        <v/>
      </c>
      <c r="AE63" s="83" t="str">
        <f t="shared" si="38"/>
        <v/>
      </c>
    </row>
    <row r="64" spans="2:31" ht="16.5" customHeight="1" x14ac:dyDescent="0.3">
      <c r="B64" s="144">
        <v>3</v>
      </c>
      <c r="C64" s="152" t="s">
        <v>16</v>
      </c>
      <c r="D64" s="60"/>
      <c r="E64" s="272">
        <v>1.5</v>
      </c>
      <c r="F64" s="272">
        <v>63.5</v>
      </c>
      <c r="G64" s="225">
        <f t="shared" si="30"/>
        <v>14</v>
      </c>
      <c r="H64" s="152" t="s">
        <v>18</v>
      </c>
      <c r="I64" s="61"/>
      <c r="J64" s="125" t="s">
        <v>96</v>
      </c>
      <c r="K64" s="127">
        <v>0.50694444444444442</v>
      </c>
      <c r="M64" s="90">
        <v>36</v>
      </c>
      <c r="N64" s="75" t="s">
        <v>73</v>
      </c>
      <c r="O64" s="90">
        <v>27</v>
      </c>
      <c r="P64" s="11" t="str">
        <f t="shared" si="31"/>
        <v>Fav</v>
      </c>
      <c r="Q64" s="11" t="str">
        <f t="shared" si="32"/>
        <v>Under</v>
      </c>
      <c r="R64" s="11" t="str">
        <f t="shared" si="33"/>
        <v>no</v>
      </c>
      <c r="S64" s="11" t="str">
        <f t="shared" si="36"/>
        <v>no</v>
      </c>
      <c r="T64" s="11" t="str">
        <f t="shared" si="37"/>
        <v>no</v>
      </c>
      <c r="U64" s="17" t="str">
        <f t="shared" si="34"/>
        <v>Fav</v>
      </c>
      <c r="V64" s="81" t="str">
        <f t="shared" si="35"/>
        <v/>
      </c>
      <c r="W64" s="82" t="str">
        <f t="shared" si="35"/>
        <v/>
      </c>
      <c r="X64" s="82" t="str">
        <f t="shared" si="35"/>
        <v>Fav</v>
      </c>
      <c r="Y64" s="82" t="str">
        <f t="shared" si="35"/>
        <v/>
      </c>
      <c r="Z64" s="83" t="str">
        <f t="shared" si="35"/>
        <v/>
      </c>
      <c r="AA64" s="81" t="str">
        <f t="shared" si="38"/>
        <v/>
      </c>
      <c r="AB64" s="82" t="str">
        <f t="shared" si="38"/>
        <v/>
      </c>
      <c r="AC64" s="82" t="str">
        <f t="shared" si="38"/>
        <v>Fav</v>
      </c>
      <c r="AD64" s="82" t="str">
        <f t="shared" si="38"/>
        <v/>
      </c>
      <c r="AE64" s="83" t="str">
        <f t="shared" si="38"/>
        <v/>
      </c>
    </row>
    <row r="65" spans="2:31" ht="16.5" customHeight="1" x14ac:dyDescent="0.3">
      <c r="B65" s="223">
        <v>1</v>
      </c>
      <c r="C65" s="221" t="s">
        <v>22</v>
      </c>
      <c r="D65" s="46"/>
      <c r="E65" s="269">
        <v>9</v>
      </c>
      <c r="F65" s="269">
        <v>68.5</v>
      </c>
      <c r="G65" s="226">
        <f t="shared" si="30"/>
        <v>16</v>
      </c>
      <c r="H65" s="221" t="s">
        <v>112</v>
      </c>
      <c r="I65" s="53"/>
      <c r="J65" s="216" t="s">
        <v>98</v>
      </c>
      <c r="K65" s="217">
        <v>0.54861111111111105</v>
      </c>
      <c r="M65" s="90">
        <v>37</v>
      </c>
      <c r="N65" s="75" t="s">
        <v>73</v>
      </c>
      <c r="O65" s="90">
        <v>25</v>
      </c>
      <c r="P65" s="11" t="str">
        <f t="shared" si="31"/>
        <v>Fav</v>
      </c>
      <c r="Q65" s="11" t="str">
        <f t="shared" si="32"/>
        <v>Under</v>
      </c>
      <c r="R65" s="11" t="str">
        <f t="shared" si="33"/>
        <v>no</v>
      </c>
      <c r="S65" s="11" t="str">
        <f t="shared" si="36"/>
        <v/>
      </c>
      <c r="T65" s="11" t="str">
        <f t="shared" si="37"/>
        <v>no</v>
      </c>
      <c r="U65" s="17" t="str">
        <f t="shared" si="34"/>
        <v>Fav</v>
      </c>
      <c r="V65" s="81" t="str">
        <f t="shared" si="35"/>
        <v/>
      </c>
      <c r="W65" s="82" t="str">
        <f t="shared" si="35"/>
        <v/>
      </c>
      <c r="X65" s="82" t="str">
        <f t="shared" si="35"/>
        <v/>
      </c>
      <c r="Y65" s="82" t="str">
        <f t="shared" si="35"/>
        <v/>
      </c>
      <c r="Z65" s="83" t="str">
        <f t="shared" si="35"/>
        <v>Fav</v>
      </c>
      <c r="AA65" s="81" t="str">
        <f t="shared" si="38"/>
        <v/>
      </c>
      <c r="AB65" s="82" t="str">
        <f t="shared" si="38"/>
        <v/>
      </c>
      <c r="AC65" s="82" t="str">
        <f t="shared" si="38"/>
        <v/>
      </c>
      <c r="AD65" s="82" t="str">
        <f t="shared" si="38"/>
        <v/>
      </c>
      <c r="AE65" s="83" t="str">
        <f t="shared" si="38"/>
        <v>Fav</v>
      </c>
    </row>
    <row r="66" spans="2:31" ht="16.5" customHeight="1" x14ac:dyDescent="0.3">
      <c r="B66" s="144">
        <v>2</v>
      </c>
      <c r="C66" s="152" t="s">
        <v>6</v>
      </c>
      <c r="D66" s="60"/>
      <c r="E66" s="272">
        <v>12</v>
      </c>
      <c r="F66" s="272">
        <v>68</v>
      </c>
      <c r="G66" s="225">
        <f t="shared" si="30"/>
        <v>15</v>
      </c>
      <c r="H66" s="152" t="s">
        <v>104</v>
      </c>
      <c r="I66" s="61"/>
      <c r="J66" s="125" t="s">
        <v>100</v>
      </c>
      <c r="K66" s="127">
        <v>0.56944444444444442</v>
      </c>
      <c r="M66" s="90">
        <v>38</v>
      </c>
      <c r="N66" s="75" t="s">
        <v>73</v>
      </c>
      <c r="O66" s="90">
        <v>38</v>
      </c>
      <c r="P66" s="11" t="str">
        <f t="shared" si="31"/>
        <v>Dog</v>
      </c>
      <c r="Q66" s="11" t="str">
        <f t="shared" si="32"/>
        <v>Over</v>
      </c>
      <c r="R66" s="11" t="str">
        <f t="shared" si="33"/>
        <v>no</v>
      </c>
      <c r="S66" s="11" t="str">
        <f t="shared" si="36"/>
        <v/>
      </c>
      <c r="T66" s="11" t="str">
        <f t="shared" si="37"/>
        <v>no</v>
      </c>
      <c r="U66" s="17" t="str">
        <f t="shared" si="34"/>
        <v>Dog</v>
      </c>
      <c r="V66" s="81" t="str">
        <f t="shared" si="35"/>
        <v/>
      </c>
      <c r="W66" s="82" t="str">
        <f t="shared" si="35"/>
        <v/>
      </c>
      <c r="X66" s="82" t="str">
        <f t="shared" si="35"/>
        <v/>
      </c>
      <c r="Y66" s="82" t="str">
        <f t="shared" si="35"/>
        <v>Dog</v>
      </c>
      <c r="Z66" s="83" t="str">
        <f t="shared" si="35"/>
        <v/>
      </c>
      <c r="AA66" s="81" t="str">
        <f t="shared" si="38"/>
        <v/>
      </c>
      <c r="AB66" s="82" t="str">
        <f t="shared" si="38"/>
        <v/>
      </c>
      <c r="AC66" s="82" t="str">
        <f t="shared" si="38"/>
        <v/>
      </c>
      <c r="AD66" s="82" t="str">
        <f t="shared" si="38"/>
        <v>Push</v>
      </c>
      <c r="AE66" s="83" t="str">
        <f t="shared" si="38"/>
        <v/>
      </c>
    </row>
    <row r="67" spans="2:31" ht="16.5" customHeight="1" x14ac:dyDescent="0.3">
      <c r="B67" s="223">
        <v>8</v>
      </c>
      <c r="C67" s="221" t="s">
        <v>21</v>
      </c>
      <c r="D67" s="46"/>
      <c r="E67" s="269">
        <v>1.5</v>
      </c>
      <c r="F67" s="269">
        <v>59.5</v>
      </c>
      <c r="G67" s="226">
        <f t="shared" si="30"/>
        <v>9</v>
      </c>
      <c r="H67" s="221" t="s">
        <v>105</v>
      </c>
      <c r="I67" s="53"/>
      <c r="J67" s="216" t="s">
        <v>96</v>
      </c>
      <c r="K67" s="217">
        <v>0.65972222222222221</v>
      </c>
      <c r="M67" s="90">
        <v>23</v>
      </c>
      <c r="N67" s="75" t="s">
        <v>73</v>
      </c>
      <c r="O67" s="90">
        <v>23</v>
      </c>
      <c r="P67" s="11" t="str">
        <f t="shared" si="31"/>
        <v>Dog</v>
      </c>
      <c r="Q67" s="11" t="str">
        <f t="shared" si="32"/>
        <v>Under</v>
      </c>
      <c r="R67" s="11" t="str">
        <f t="shared" si="33"/>
        <v>no</v>
      </c>
      <c r="S67" s="11" t="str">
        <f t="shared" si="36"/>
        <v>no</v>
      </c>
      <c r="T67" s="11" t="str">
        <f t="shared" si="37"/>
        <v>no</v>
      </c>
      <c r="U67" s="17" t="str">
        <f t="shared" si="34"/>
        <v/>
      </c>
      <c r="V67" s="81" t="str">
        <f t="shared" si="35"/>
        <v/>
      </c>
      <c r="W67" s="82" t="str">
        <f t="shared" si="35"/>
        <v/>
      </c>
      <c r="X67" s="82" t="str">
        <f t="shared" si="35"/>
        <v/>
      </c>
      <c r="Y67" s="82" t="str">
        <f t="shared" si="35"/>
        <v/>
      </c>
      <c r="Z67" s="83" t="str">
        <f t="shared" si="35"/>
        <v/>
      </c>
      <c r="AA67" s="81" t="str">
        <f t="shared" si="38"/>
        <v/>
      </c>
      <c r="AB67" s="82" t="str">
        <f t="shared" si="38"/>
        <v/>
      </c>
      <c r="AC67" s="82" t="str">
        <f t="shared" si="38"/>
        <v/>
      </c>
      <c r="AD67" s="82" t="str">
        <f t="shared" si="38"/>
        <v/>
      </c>
      <c r="AE67" s="83" t="str">
        <f t="shared" si="38"/>
        <v/>
      </c>
    </row>
    <row r="68" spans="2:31" ht="16.5" customHeight="1" x14ac:dyDescent="0.3">
      <c r="B68" s="144">
        <v>2</v>
      </c>
      <c r="C68" s="152" t="s">
        <v>0</v>
      </c>
      <c r="D68" s="60"/>
      <c r="E68" s="272">
        <v>6.5</v>
      </c>
      <c r="F68" s="272">
        <v>70</v>
      </c>
      <c r="G68" s="225">
        <f t="shared" si="30"/>
        <v>15</v>
      </c>
      <c r="H68" s="152" t="s">
        <v>106</v>
      </c>
      <c r="I68" s="61"/>
      <c r="J68" s="125" t="s">
        <v>98</v>
      </c>
      <c r="K68" s="127">
        <v>0.67708333333333337</v>
      </c>
      <c r="M68" s="90">
        <v>30</v>
      </c>
      <c r="N68" s="75" t="s">
        <v>73</v>
      </c>
      <c r="O68" s="90">
        <v>28</v>
      </c>
      <c r="P68" s="11" t="str">
        <f t="shared" si="31"/>
        <v>Dog</v>
      </c>
      <c r="Q68" s="11" t="str">
        <f t="shared" si="32"/>
        <v>Under</v>
      </c>
      <c r="R68" s="11" t="str">
        <f t="shared" si="33"/>
        <v>yes</v>
      </c>
      <c r="S68" s="11" t="str">
        <f t="shared" si="36"/>
        <v/>
      </c>
      <c r="T68" s="11" t="str">
        <f t="shared" si="37"/>
        <v>no</v>
      </c>
      <c r="U68" s="17" t="str">
        <f t="shared" si="34"/>
        <v>Dog</v>
      </c>
      <c r="V68" s="81" t="str">
        <f t="shared" si="35"/>
        <v/>
      </c>
      <c r="W68" s="82" t="str">
        <f t="shared" si="35"/>
        <v/>
      </c>
      <c r="X68" s="82" t="str">
        <f t="shared" si="35"/>
        <v/>
      </c>
      <c r="Y68" s="82" t="str">
        <f t="shared" si="35"/>
        <v>Dog</v>
      </c>
      <c r="Z68" s="83" t="str">
        <f t="shared" si="35"/>
        <v/>
      </c>
      <c r="AA68" s="81" t="str">
        <f t="shared" si="38"/>
        <v/>
      </c>
      <c r="AB68" s="82" t="str">
        <f t="shared" si="38"/>
        <v/>
      </c>
      <c r="AC68" s="82" t="str">
        <f t="shared" si="38"/>
        <v/>
      </c>
      <c r="AD68" s="82" t="str">
        <f t="shared" si="38"/>
        <v>Fav</v>
      </c>
      <c r="AE68" s="83" t="str">
        <f t="shared" si="38"/>
        <v/>
      </c>
    </row>
    <row r="69" spans="2:31" ht="16.5" customHeight="1" x14ac:dyDescent="0.3">
      <c r="B69" s="223">
        <v>4</v>
      </c>
      <c r="C69" s="221" t="s">
        <v>19</v>
      </c>
      <c r="D69" s="46"/>
      <c r="E69" s="269">
        <v>3</v>
      </c>
      <c r="F69" s="269">
        <v>58.5</v>
      </c>
      <c r="G69" s="226">
        <f t="shared" si="30"/>
        <v>13</v>
      </c>
      <c r="H69" s="221" t="s">
        <v>107</v>
      </c>
      <c r="I69" s="53"/>
      <c r="J69" s="216" t="s">
        <v>94</v>
      </c>
      <c r="K69" s="217">
        <v>0.68055555555555547</v>
      </c>
      <c r="M69" s="90">
        <v>29</v>
      </c>
      <c r="N69" s="75" t="s">
        <v>73</v>
      </c>
      <c r="O69" s="90">
        <v>35</v>
      </c>
      <c r="P69" s="11" t="str">
        <f t="shared" si="31"/>
        <v>Dog</v>
      </c>
      <c r="Q69" s="11" t="str">
        <f t="shared" si="32"/>
        <v>Over</v>
      </c>
      <c r="R69" s="11" t="str">
        <f t="shared" si="33"/>
        <v>no</v>
      </c>
      <c r="S69" s="11" t="str">
        <f t="shared" si="36"/>
        <v>no</v>
      </c>
      <c r="T69" s="11" t="str">
        <f t="shared" si="37"/>
        <v>no</v>
      </c>
      <c r="U69" s="17" t="str">
        <f t="shared" si="34"/>
        <v>Dog</v>
      </c>
      <c r="V69" s="81" t="str">
        <f t="shared" si="35"/>
        <v/>
      </c>
      <c r="W69" s="82" t="str">
        <f t="shared" si="35"/>
        <v>Dog</v>
      </c>
      <c r="X69" s="82" t="str">
        <f t="shared" si="35"/>
        <v/>
      </c>
      <c r="Y69" s="82" t="str">
        <f t="shared" si="35"/>
        <v/>
      </c>
      <c r="Z69" s="83" t="str">
        <f t="shared" si="35"/>
        <v/>
      </c>
      <c r="AA69" s="81" t="str">
        <f t="shared" si="38"/>
        <v/>
      </c>
      <c r="AB69" s="82" t="str">
        <f t="shared" si="38"/>
        <v>Dog</v>
      </c>
      <c r="AC69" s="82" t="str">
        <f t="shared" si="38"/>
        <v/>
      </c>
      <c r="AD69" s="82" t="str">
        <f t="shared" si="38"/>
        <v/>
      </c>
      <c r="AE69" s="83" t="str">
        <f t="shared" si="38"/>
        <v/>
      </c>
    </row>
    <row r="70" spans="2:31" ht="16.5" customHeight="1" x14ac:dyDescent="0.3">
      <c r="B70" s="144">
        <v>7</v>
      </c>
      <c r="C70" s="152" t="s">
        <v>70</v>
      </c>
      <c r="D70" s="60"/>
      <c r="E70" s="272">
        <v>1</v>
      </c>
      <c r="F70" s="272">
        <v>65.5</v>
      </c>
      <c r="G70" s="225">
        <f t="shared" si="30"/>
        <v>10</v>
      </c>
      <c r="H70" s="152" t="s">
        <v>108</v>
      </c>
      <c r="I70" s="61"/>
      <c r="J70" s="125" t="s">
        <v>100</v>
      </c>
      <c r="K70" s="127">
        <v>0.68541666666666667</v>
      </c>
      <c r="M70" s="90">
        <v>24</v>
      </c>
      <c r="N70" s="75" t="s">
        <v>73</v>
      </c>
      <c r="O70" s="90">
        <v>31</v>
      </c>
      <c r="P70" s="11" t="str">
        <f t="shared" si="31"/>
        <v>Dog</v>
      </c>
      <c r="Q70" s="11" t="str">
        <f t="shared" si="32"/>
        <v>Under</v>
      </c>
      <c r="R70" s="11" t="str">
        <f t="shared" si="33"/>
        <v>no</v>
      </c>
      <c r="S70" s="11" t="str">
        <f t="shared" si="36"/>
        <v>no</v>
      </c>
      <c r="T70" s="11" t="str">
        <f t="shared" si="37"/>
        <v>no</v>
      </c>
      <c r="U70" s="17" t="str">
        <f t="shared" si="34"/>
        <v/>
      </c>
      <c r="V70" s="81" t="str">
        <f t="shared" si="35"/>
        <v/>
      </c>
      <c r="W70" s="82" t="str">
        <f t="shared" si="35"/>
        <v/>
      </c>
      <c r="X70" s="82" t="str">
        <f t="shared" si="35"/>
        <v/>
      </c>
      <c r="Y70" s="82" t="str">
        <f t="shared" si="35"/>
        <v/>
      </c>
      <c r="Z70" s="83" t="str">
        <f t="shared" si="35"/>
        <v/>
      </c>
      <c r="AA70" s="81" t="str">
        <f t="shared" si="38"/>
        <v/>
      </c>
      <c r="AB70" s="82" t="str">
        <f t="shared" si="38"/>
        <v/>
      </c>
      <c r="AC70" s="82" t="str">
        <f t="shared" si="38"/>
        <v/>
      </c>
      <c r="AD70" s="82" t="str">
        <f t="shared" si="38"/>
        <v/>
      </c>
      <c r="AE70" s="83" t="str">
        <f t="shared" si="38"/>
        <v/>
      </c>
    </row>
    <row r="71" spans="2:31" ht="16.5" customHeight="1" x14ac:dyDescent="0.3">
      <c r="B71" s="223">
        <v>1</v>
      </c>
      <c r="C71" s="221" t="s">
        <v>36</v>
      </c>
      <c r="D71" s="46"/>
      <c r="E71" s="269">
        <v>11</v>
      </c>
      <c r="F71" s="269">
        <v>73</v>
      </c>
      <c r="G71" s="226">
        <f t="shared" si="30"/>
        <v>16</v>
      </c>
      <c r="H71" s="221" t="s">
        <v>109</v>
      </c>
      <c r="I71" s="53"/>
      <c r="J71" s="216" t="s">
        <v>96</v>
      </c>
      <c r="K71" s="217">
        <v>0.76388888888888884</v>
      </c>
      <c r="M71" s="90">
        <v>42</v>
      </c>
      <c r="N71" s="75" t="s">
        <v>73</v>
      </c>
      <c r="O71" s="90">
        <v>37</v>
      </c>
      <c r="P71" s="11" t="str">
        <f t="shared" si="31"/>
        <v>Dog</v>
      </c>
      <c r="Q71" s="11" t="str">
        <f t="shared" si="32"/>
        <v>Over</v>
      </c>
      <c r="R71" s="11" t="str">
        <f t="shared" si="33"/>
        <v>yes</v>
      </c>
      <c r="S71" s="11" t="str">
        <f t="shared" si="36"/>
        <v/>
      </c>
      <c r="T71" s="11" t="str">
        <f t="shared" si="37"/>
        <v>no</v>
      </c>
      <c r="U71" s="17" t="str">
        <f t="shared" si="34"/>
        <v>Dog</v>
      </c>
      <c r="V71" s="81" t="str">
        <f t="shared" si="35"/>
        <v/>
      </c>
      <c r="W71" s="82" t="str">
        <f t="shared" si="35"/>
        <v/>
      </c>
      <c r="X71" s="82" t="str">
        <f t="shared" si="35"/>
        <v/>
      </c>
      <c r="Y71" s="82" t="str">
        <f t="shared" si="35"/>
        <v/>
      </c>
      <c r="Z71" s="83" t="str">
        <f t="shared" si="35"/>
        <v>Dog</v>
      </c>
      <c r="AA71" s="81" t="str">
        <f t="shared" si="38"/>
        <v/>
      </c>
      <c r="AB71" s="82" t="str">
        <f t="shared" si="38"/>
        <v/>
      </c>
      <c r="AC71" s="82" t="str">
        <f t="shared" si="38"/>
        <v/>
      </c>
      <c r="AD71" s="82" t="str">
        <f t="shared" si="38"/>
        <v/>
      </c>
      <c r="AE71" s="83" t="str">
        <f t="shared" si="38"/>
        <v>Fav</v>
      </c>
    </row>
    <row r="72" spans="2:31" ht="16.5" customHeight="1" x14ac:dyDescent="0.3">
      <c r="B72" s="144">
        <v>7</v>
      </c>
      <c r="C72" s="152" t="s">
        <v>13</v>
      </c>
      <c r="D72" s="60"/>
      <c r="E72" s="272">
        <v>1</v>
      </c>
      <c r="F72" s="272">
        <v>57</v>
      </c>
      <c r="G72" s="225">
        <f t="shared" si="30"/>
        <v>10</v>
      </c>
      <c r="H72" s="152" t="s">
        <v>110</v>
      </c>
      <c r="I72" s="61"/>
      <c r="J72" s="125" t="s">
        <v>98</v>
      </c>
      <c r="K72" s="127">
        <v>0.78125</v>
      </c>
      <c r="M72" s="90">
        <v>33</v>
      </c>
      <c r="N72" s="75" t="s">
        <v>73</v>
      </c>
      <c r="O72" s="90">
        <v>31</v>
      </c>
      <c r="P72" s="11" t="str">
        <f t="shared" si="31"/>
        <v>Fav</v>
      </c>
      <c r="Q72" s="11" t="str">
        <f t="shared" si="32"/>
        <v>Over</v>
      </c>
      <c r="R72" s="11" t="str">
        <f t="shared" si="33"/>
        <v>no</v>
      </c>
      <c r="S72" s="11" t="str">
        <f t="shared" si="36"/>
        <v>no</v>
      </c>
      <c r="T72" s="11" t="str">
        <f t="shared" si="37"/>
        <v>yes</v>
      </c>
      <c r="U72" s="17" t="str">
        <f t="shared" si="34"/>
        <v/>
      </c>
      <c r="V72" s="81" t="str">
        <f t="shared" si="35"/>
        <v/>
      </c>
      <c r="W72" s="82" t="str">
        <f t="shared" si="35"/>
        <v/>
      </c>
      <c r="X72" s="82" t="str">
        <f t="shared" si="35"/>
        <v/>
      </c>
      <c r="Y72" s="82" t="str">
        <f t="shared" si="35"/>
        <v/>
      </c>
      <c r="Z72" s="83" t="str">
        <f t="shared" si="35"/>
        <v/>
      </c>
      <c r="AA72" s="81" t="str">
        <f t="shared" si="38"/>
        <v/>
      </c>
      <c r="AB72" s="82" t="str">
        <f t="shared" si="38"/>
        <v/>
      </c>
      <c r="AC72" s="82" t="str">
        <f t="shared" si="38"/>
        <v/>
      </c>
      <c r="AD72" s="82" t="str">
        <f t="shared" si="38"/>
        <v/>
      </c>
      <c r="AE72" s="83" t="str">
        <f t="shared" si="38"/>
        <v/>
      </c>
    </row>
    <row r="73" spans="2:31" ht="16.5" customHeight="1" x14ac:dyDescent="0.3">
      <c r="B73" s="223">
        <v>5</v>
      </c>
      <c r="C73" s="221" t="s">
        <v>3</v>
      </c>
      <c r="D73" s="46"/>
      <c r="E73" s="269">
        <v>1.5</v>
      </c>
      <c r="F73" s="269">
        <v>55</v>
      </c>
      <c r="G73" s="226">
        <v>11.5</v>
      </c>
      <c r="H73" s="221" t="s">
        <v>113</v>
      </c>
      <c r="I73" s="53"/>
      <c r="J73" s="216" t="s">
        <v>94</v>
      </c>
      <c r="K73" s="217">
        <v>0.78472222222222221</v>
      </c>
      <c r="M73" s="90">
        <v>19</v>
      </c>
      <c r="N73" s="75" t="s">
        <v>73</v>
      </c>
      <c r="O73" s="90">
        <v>15</v>
      </c>
      <c r="P73" s="11" t="str">
        <f t="shared" si="31"/>
        <v>Fav</v>
      </c>
      <c r="Q73" s="11" t="str">
        <f t="shared" si="32"/>
        <v>Under</v>
      </c>
      <c r="R73" s="11" t="str">
        <f t="shared" si="33"/>
        <v>no</v>
      </c>
      <c r="S73" s="11" t="str">
        <f t="shared" si="36"/>
        <v>no</v>
      </c>
      <c r="T73" s="11" t="str">
        <f t="shared" si="37"/>
        <v>no</v>
      </c>
      <c r="U73" s="17" t="str">
        <f t="shared" si="34"/>
        <v>Fav</v>
      </c>
      <c r="V73" s="81" t="str">
        <f t="shared" si="35"/>
        <v>Fav</v>
      </c>
      <c r="W73" s="82" t="str">
        <f t="shared" si="35"/>
        <v/>
      </c>
      <c r="X73" s="82" t="str">
        <f t="shared" si="35"/>
        <v/>
      </c>
      <c r="Y73" s="82" t="str">
        <f t="shared" si="35"/>
        <v/>
      </c>
      <c r="Z73" s="83" t="str">
        <f t="shared" si="35"/>
        <v/>
      </c>
      <c r="AA73" s="81" t="str">
        <f t="shared" si="38"/>
        <v>Fav</v>
      </c>
      <c r="AB73" s="82" t="str">
        <f t="shared" si="38"/>
        <v/>
      </c>
      <c r="AC73" s="82" t="str">
        <f t="shared" si="38"/>
        <v/>
      </c>
      <c r="AD73" s="82" t="str">
        <f t="shared" si="38"/>
        <v/>
      </c>
      <c r="AE73" s="83" t="str">
        <f t="shared" si="38"/>
        <v/>
      </c>
    </row>
    <row r="74" spans="2:31" ht="16.5" customHeight="1" x14ac:dyDescent="0.3">
      <c r="B74" s="146">
        <v>2</v>
      </c>
      <c r="C74" s="154" t="s">
        <v>5</v>
      </c>
      <c r="D74" s="64"/>
      <c r="E74" s="274">
        <v>7.5</v>
      </c>
      <c r="F74" s="274">
        <v>67</v>
      </c>
      <c r="G74" s="227">
        <f>17-B74</f>
        <v>15</v>
      </c>
      <c r="H74" s="154" t="s">
        <v>111</v>
      </c>
      <c r="I74" s="65"/>
      <c r="J74" s="126" t="s">
        <v>100</v>
      </c>
      <c r="K74" s="128">
        <v>0.7895833333333333</v>
      </c>
      <c r="M74" s="90">
        <v>34</v>
      </c>
      <c r="N74" s="75" t="s">
        <v>73</v>
      </c>
      <c r="O74" s="90">
        <v>24</v>
      </c>
      <c r="P74" s="11" t="str">
        <f t="shared" si="31"/>
        <v>Fav</v>
      </c>
      <c r="Q74" s="11" t="str">
        <f t="shared" si="32"/>
        <v>Under</v>
      </c>
      <c r="R74" s="11" t="str">
        <f t="shared" si="33"/>
        <v>no</v>
      </c>
      <c r="S74" s="11" t="str">
        <f t="shared" si="36"/>
        <v/>
      </c>
      <c r="T74" s="11" t="str">
        <f t="shared" si="37"/>
        <v>no</v>
      </c>
      <c r="U74" s="69" t="str">
        <f t="shared" si="34"/>
        <v>Fav</v>
      </c>
      <c r="V74" s="85" t="str">
        <f t="shared" si="35"/>
        <v/>
      </c>
      <c r="W74" s="86" t="str">
        <f t="shared" si="35"/>
        <v/>
      </c>
      <c r="X74" s="86" t="str">
        <f t="shared" si="35"/>
        <v/>
      </c>
      <c r="Y74" s="86" t="str">
        <f t="shared" si="35"/>
        <v>Fav</v>
      </c>
      <c r="Z74" s="87" t="str">
        <f t="shared" si="35"/>
        <v/>
      </c>
      <c r="AA74" s="85" t="str">
        <f t="shared" si="38"/>
        <v/>
      </c>
      <c r="AB74" s="86" t="str">
        <f t="shared" si="38"/>
        <v/>
      </c>
      <c r="AC74" s="86" t="str">
        <f t="shared" si="38"/>
        <v/>
      </c>
      <c r="AD74" s="86" t="str">
        <f t="shared" si="38"/>
        <v>Fav</v>
      </c>
      <c r="AE74" s="87" t="str">
        <f t="shared" si="38"/>
        <v/>
      </c>
    </row>
    <row r="75" spans="2:31" x14ac:dyDescent="0.25">
      <c r="P75" s="201" t="str">
        <f>COUNTIF(P59:P74,"Fav")&amp;"-"&amp;COUNTIF(P59:P74,"Dog")&amp;"-"&amp;COUNTIF(P59:P74,"Push")</f>
        <v>9-7-0</v>
      </c>
      <c r="Q75" s="201" t="str">
        <f>COUNTIF(Q59:Q74,"Over")&amp;"-"&amp;COUNTIF(Q59:Q74,"Under")&amp;"-"&amp;COUNTIF(Q59:Q74,"Push")</f>
        <v>5-11-0</v>
      </c>
      <c r="R75" s="201" t="str">
        <f>COUNTIF(R59:R74,"yes")&amp;"-"&amp;COUNTIF(R59:R74,"no")</f>
        <v>2-14</v>
      </c>
      <c r="S75" s="201" t="str">
        <f>COUNTIF(S59:S74,"yes")&amp;"-"&amp;COUNTIF(S59:S74,"no")</f>
        <v>0-11</v>
      </c>
      <c r="T75" s="201" t="str">
        <f>COUNTIF(T59:T74,"yes")&amp;"-"&amp;COUNTIF(T59:T74,"no")</f>
        <v>1-15</v>
      </c>
      <c r="U75" s="201" t="str">
        <f>COUNTIF(U59:U74,"Fav")&amp;"-"&amp;COUNTIF(U59:U74,"Dog")&amp;"-"&amp;COUNTIF(U59:U74,"Push")</f>
        <v>5-4-0</v>
      </c>
      <c r="V75" s="201" t="str">
        <f>COUNTIF(V59:V74,"Fav")&amp;"-"&amp;COUNTIF(V59:V74,"Dog")&amp;"-"&amp;COUNTIF(V59:V74,"Push")</f>
        <v>1-0-0</v>
      </c>
      <c r="W75" s="201" t="str">
        <f t="shared" ref="W75:AE75" si="39">COUNTIF(W59:W74,"Fav")&amp;"-"&amp;COUNTIF(W59:W74,"Dog")&amp;"-"&amp;COUNTIF(W59:W74,"Push")</f>
        <v>0-1-0</v>
      </c>
      <c r="X75" s="201" t="str">
        <f t="shared" si="39"/>
        <v>2-0-0</v>
      </c>
      <c r="Y75" s="201" t="str">
        <f t="shared" si="39"/>
        <v>1-2-0</v>
      </c>
      <c r="Z75" s="201" t="str">
        <f t="shared" si="39"/>
        <v>1-1-0</v>
      </c>
      <c r="AA75" s="201" t="str">
        <f t="shared" si="39"/>
        <v>1-0-0</v>
      </c>
      <c r="AB75" s="201" t="str">
        <f t="shared" si="39"/>
        <v>0-1-0</v>
      </c>
      <c r="AC75" s="201" t="str">
        <f t="shared" si="39"/>
        <v>2-0-0</v>
      </c>
      <c r="AD75" s="201" t="str">
        <f t="shared" si="39"/>
        <v>2-0-1</v>
      </c>
      <c r="AE75" s="201" t="str">
        <f t="shared" si="39"/>
        <v>2-0-0</v>
      </c>
    </row>
    <row r="76" spans="2:31" ht="12.75" x14ac:dyDescent="0.2">
      <c r="B76" s="210"/>
      <c r="C76" s="211"/>
      <c r="D76" s="211"/>
      <c r="E76" s="210"/>
      <c r="F76" s="210"/>
      <c r="G76" s="210"/>
      <c r="H76" s="211"/>
      <c r="I76" s="211"/>
      <c r="J76" s="210"/>
      <c r="K76" s="210"/>
      <c r="L76" s="210"/>
      <c r="M76" s="210"/>
      <c r="N76" s="210"/>
      <c r="O76" s="204" t="s">
        <v>114</v>
      </c>
      <c r="P76" s="202" t="str">
        <f>COUNTIF(P42:P74,"Fav")&amp;"-"&amp;COUNTIF(P42:P74,"Dog")&amp;"-"&amp;COUNTIF(P42:P74,"Push")</f>
        <v>18-13-1</v>
      </c>
      <c r="Q76" s="202" t="str">
        <f>COUNTIF(Q42:Q75,"Over")&amp;"-"&amp;COUNTIF(Q42:Q75,"Under")&amp;"-"&amp;COUNTIF(Q42:Q74,"Push")</f>
        <v>11-21-0</v>
      </c>
      <c r="R76" s="202" t="str">
        <f>COUNTIF(R42:R75,"yes")&amp;"-"&amp;COUNTIF(R42:R75,"no")</f>
        <v>3-29</v>
      </c>
      <c r="S76" s="201" t="str">
        <f>COUNTIF(S42:S75,"yes")&amp;"-"&amp;COUNTIF(S42:S75,"no")</f>
        <v>1-20</v>
      </c>
      <c r="T76" s="201" t="str">
        <f>COUNTIF(T42:T75,"yes")&amp;"-"&amp;COUNTIF(T42:T75,"no")</f>
        <v>3-29</v>
      </c>
      <c r="U76" s="202" t="str">
        <f>COUNTIF(U42:U75,"Fav")&amp;"-"&amp;COUNTIF(U42:U75,"Dog")&amp;"-"&amp;COUNTIF(U42:U75,"Push")</f>
        <v>14-6-0</v>
      </c>
      <c r="V76" s="202" t="str">
        <f>COUNTIF(V42:V75,"Fav")&amp;"-"&amp;COUNTIF(V42:V75,"Dog")&amp;"-"&amp;COUNTIF(V42:V75,"Push")</f>
        <v>3-1-0</v>
      </c>
      <c r="W76" s="202" t="str">
        <f t="shared" ref="W76:AE76" si="40">COUNTIF(W42:W75,"Fav")&amp;"-"&amp;COUNTIF(W42:W75,"Dog")&amp;"-"&amp;COUNTIF(W42:W75,"Push")</f>
        <v>3-1-0</v>
      </c>
      <c r="X76" s="202" t="str">
        <f t="shared" si="40"/>
        <v>4-0-0</v>
      </c>
      <c r="Y76" s="202" t="str">
        <f t="shared" si="40"/>
        <v>2-2-0</v>
      </c>
      <c r="Z76" s="202" t="str">
        <f t="shared" si="40"/>
        <v>2-2-0</v>
      </c>
      <c r="AA76" s="202" t="str">
        <f t="shared" si="40"/>
        <v>3-1-0</v>
      </c>
      <c r="AB76" s="202" t="str">
        <f t="shared" si="40"/>
        <v>3-1-0</v>
      </c>
      <c r="AC76" s="202" t="str">
        <f t="shared" si="40"/>
        <v>4-0-0</v>
      </c>
      <c r="AD76" s="202" t="str">
        <f t="shared" si="40"/>
        <v>3-0-1</v>
      </c>
      <c r="AE76" s="202" t="str">
        <f t="shared" si="40"/>
        <v>3-1-0</v>
      </c>
    </row>
  </sheetData>
  <mergeCells count="19">
    <mergeCell ref="AA40:AE40"/>
    <mergeCell ref="M41:O41"/>
    <mergeCell ref="B58:K58"/>
    <mergeCell ref="B40:K40"/>
    <mergeCell ref="M40:Q40"/>
    <mergeCell ref="R40:R41"/>
    <mergeCell ref="S40:S41"/>
    <mergeCell ref="T40:T41"/>
    <mergeCell ref="U40:Z40"/>
    <mergeCell ref="AF2:AY2"/>
    <mergeCell ref="M3:O3"/>
    <mergeCell ref="B20:K20"/>
    <mergeCell ref="M2:Q2"/>
    <mergeCell ref="U2:Z2"/>
    <mergeCell ref="AA2:AE2"/>
    <mergeCell ref="S2:S3"/>
    <mergeCell ref="T2:T3"/>
    <mergeCell ref="B2:K2"/>
    <mergeCell ref="R2:R3"/>
  </mergeCells>
  <phoneticPr fontId="1" type="noConversion"/>
  <printOptions horizontalCentered="1"/>
  <pageMargins left="0.2" right="0.2" top="0.2" bottom="0.2" header="0" footer="0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opLeftCell="A7" zoomScaleNormal="100" workbookViewId="0">
      <selection activeCell="AA38" sqref="AA38:AE38"/>
    </sheetView>
  </sheetViews>
  <sheetFormatPr defaultColWidth="8.85546875" defaultRowHeight="18" x14ac:dyDescent="0.25"/>
  <cols>
    <col min="1" max="1" width="2.7109375" customWidth="1"/>
    <col min="2" max="2" width="6" style="12" customWidth="1"/>
    <col min="3" max="3" width="19.42578125" style="32" customWidth="1"/>
    <col min="4" max="4" width="8.28515625" style="43" bestFit="1" customWidth="1"/>
    <col min="5" max="5" width="7.140625" style="44" bestFit="1" customWidth="1"/>
    <col min="6" max="6" width="8.42578125" style="44" bestFit="1" customWidth="1"/>
    <col min="7" max="7" width="6.28515625" style="12" customWidth="1"/>
    <col min="8" max="8" width="23.85546875" style="32" customWidth="1"/>
    <col min="9" max="9" width="7.42578125" style="43" customWidth="1"/>
    <col min="10" max="10" width="15" style="16" bestFit="1" customWidth="1"/>
    <col min="11" max="11" width="10" style="16" bestFit="1" customWidth="1"/>
    <col min="12" max="12" width="5.7109375" customWidth="1"/>
    <col min="13" max="13" width="4.42578125" style="88" bestFit="1" customWidth="1"/>
    <col min="14" max="14" width="1.42578125" style="5" bestFit="1" customWidth="1"/>
    <col min="15" max="15" width="3.28515625" style="88" customWidth="1"/>
    <col min="16" max="17" width="7.140625" style="11" bestFit="1" customWidth="1"/>
    <col min="18" max="18" width="8.5703125" style="11" customWidth="1"/>
    <col min="19" max="19" width="9.7109375" style="6" customWidth="1"/>
    <col min="20" max="20" width="9.42578125" style="6" customWidth="1"/>
    <col min="21" max="21" width="7.140625" style="14" bestFit="1" customWidth="1"/>
    <col min="22" max="31" width="5.140625" style="14" bestFit="1" customWidth="1"/>
  </cols>
  <sheetData>
    <row r="1" spans="2:51" ht="7.5" customHeight="1" x14ac:dyDescent="0.25">
      <c r="S1" s="11"/>
      <c r="T1" s="11"/>
    </row>
    <row r="2" spans="2:51" ht="24" customHeight="1" x14ac:dyDescent="0.35">
      <c r="B2" s="413" t="s">
        <v>11</v>
      </c>
      <c r="C2" s="455"/>
      <c r="D2" s="455"/>
      <c r="E2" s="455"/>
      <c r="F2" s="455"/>
      <c r="G2" s="455"/>
      <c r="H2" s="455"/>
      <c r="I2" s="455"/>
      <c r="J2" s="455"/>
      <c r="K2" s="457"/>
      <c r="M2" s="449"/>
      <c r="N2" s="450"/>
      <c r="O2" s="450"/>
      <c r="P2" s="450"/>
      <c r="Q2" s="450"/>
      <c r="R2" s="447" t="s">
        <v>197</v>
      </c>
      <c r="S2" s="447" t="s">
        <v>249</v>
      </c>
      <c r="T2" s="447" t="s">
        <v>252</v>
      </c>
      <c r="U2" s="449" t="s">
        <v>198</v>
      </c>
      <c r="V2" s="450"/>
      <c r="W2" s="450"/>
      <c r="X2" s="450"/>
      <c r="Y2" s="450"/>
      <c r="Z2" s="451"/>
      <c r="AA2" s="449" t="s">
        <v>200</v>
      </c>
      <c r="AB2" s="450"/>
      <c r="AC2" s="450"/>
      <c r="AD2" s="450"/>
      <c r="AE2" s="451"/>
      <c r="AF2" s="458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</row>
    <row r="3" spans="2:51" ht="13.5" customHeight="1" x14ac:dyDescent="0.2">
      <c r="B3" s="47" t="s">
        <v>238</v>
      </c>
      <c r="C3" s="48" t="s">
        <v>236</v>
      </c>
      <c r="D3" s="48" t="s">
        <v>210</v>
      </c>
      <c r="E3" s="48" t="s">
        <v>233</v>
      </c>
      <c r="F3" s="48" t="s">
        <v>72</v>
      </c>
      <c r="G3" s="48" t="s">
        <v>238</v>
      </c>
      <c r="H3" s="48" t="s">
        <v>237</v>
      </c>
      <c r="I3" s="51" t="s">
        <v>210</v>
      </c>
      <c r="J3" s="48" t="s">
        <v>234</v>
      </c>
      <c r="K3" s="49" t="s">
        <v>235</v>
      </c>
      <c r="M3" s="453" t="s">
        <v>199</v>
      </c>
      <c r="N3" s="454"/>
      <c r="O3" s="454"/>
      <c r="P3" s="70" t="s">
        <v>71</v>
      </c>
      <c r="Q3" s="70" t="s">
        <v>72</v>
      </c>
      <c r="R3" s="448"/>
      <c r="S3" s="448"/>
      <c r="T3" s="448"/>
      <c r="U3" s="71" t="s">
        <v>77</v>
      </c>
      <c r="V3" s="72">
        <v>5</v>
      </c>
      <c r="W3" s="73">
        <v>4</v>
      </c>
      <c r="X3" s="73">
        <v>3</v>
      </c>
      <c r="Y3" s="73">
        <v>2</v>
      </c>
      <c r="Z3" s="74">
        <v>1</v>
      </c>
      <c r="AA3" s="92">
        <v>5</v>
      </c>
      <c r="AB3" s="73">
        <v>4</v>
      </c>
      <c r="AC3" s="73">
        <v>3</v>
      </c>
      <c r="AD3" s="73">
        <v>2</v>
      </c>
      <c r="AE3" s="74">
        <v>1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 spans="2:51" ht="16.5" customHeight="1" x14ac:dyDescent="0.3">
      <c r="B4" s="222">
        <v>5</v>
      </c>
      <c r="C4" s="220" t="s">
        <v>88</v>
      </c>
      <c r="D4" s="45">
        <v>-140</v>
      </c>
      <c r="E4" s="267">
        <v>2</v>
      </c>
      <c r="F4" s="270">
        <v>122.5</v>
      </c>
      <c r="G4" s="224">
        <f>17-B4</f>
        <v>12</v>
      </c>
      <c r="H4" s="220" t="s">
        <v>115</v>
      </c>
      <c r="I4" s="52">
        <v>120</v>
      </c>
      <c r="J4" s="214" t="s">
        <v>116</v>
      </c>
      <c r="K4" s="215">
        <v>0.38541666666666669</v>
      </c>
      <c r="M4" s="90">
        <v>84</v>
      </c>
      <c r="N4" s="75" t="s">
        <v>73</v>
      </c>
      <c r="O4" s="90">
        <v>76</v>
      </c>
      <c r="P4" s="11" t="str">
        <f t="shared" ref="P4:P19" si="0">IF((M4-E4)&gt;O4,"Fav",IF(M4&lt;(O4+E4),"Dog","Push"))</f>
        <v>Fav</v>
      </c>
      <c r="Q4" s="11" t="str">
        <f t="shared" ref="Q4:Q19" si="1">IF((M4+O4)&gt;F4,"Over",IF((M4+O4)&lt;F4,"Under","Push"))</f>
        <v>Over</v>
      </c>
      <c r="R4" s="11" t="str">
        <f>IF(AND(M4&gt;O4,M4-O4&lt;=E4),"yes","no")</f>
        <v>no</v>
      </c>
      <c r="S4" s="11" t="str">
        <f>IF(E4&lt;5,R4,"")</f>
        <v>no</v>
      </c>
      <c r="T4" s="11" t="str">
        <f>IF(AND((M4-O4)&gt;=(E4-1),(M4-O4)&lt;=(E4+1)),"yes", "no")</f>
        <v>no</v>
      </c>
      <c r="U4" s="55" t="str">
        <f>IF(B4&lt;6,P4,"")</f>
        <v>Fav</v>
      </c>
      <c r="V4" s="77" t="str">
        <f t="shared" ref="V4:Z19" si="2">IF($B4=V$3,$P4,"")</f>
        <v>Fav</v>
      </c>
      <c r="W4" s="78" t="str">
        <f t="shared" si="2"/>
        <v/>
      </c>
      <c r="X4" s="78" t="str">
        <f t="shared" si="2"/>
        <v/>
      </c>
      <c r="Y4" s="78" t="str">
        <f t="shared" si="2"/>
        <v/>
      </c>
      <c r="Z4" s="79" t="str">
        <f t="shared" si="2"/>
        <v/>
      </c>
      <c r="AA4" s="78" t="str">
        <f t="shared" ref="AA4:AE19" si="3">IF($B4=AA$3,IF($M4&gt;$O4,"Fav","Dog"),"")</f>
        <v>Fav</v>
      </c>
      <c r="AB4" s="78" t="str">
        <f t="shared" si="3"/>
        <v/>
      </c>
      <c r="AC4" s="78" t="str">
        <f t="shared" si="3"/>
        <v/>
      </c>
      <c r="AD4" s="78" t="str">
        <f t="shared" si="3"/>
        <v/>
      </c>
      <c r="AE4" s="79" t="str">
        <f t="shared" si="3"/>
        <v/>
      </c>
    </row>
    <row r="5" spans="2:51" ht="16.5" customHeight="1" x14ac:dyDescent="0.3">
      <c r="B5" s="144">
        <v>9</v>
      </c>
      <c r="C5" s="152" t="s">
        <v>117</v>
      </c>
      <c r="D5" s="60">
        <v>-125</v>
      </c>
      <c r="E5" s="272">
        <v>2</v>
      </c>
      <c r="F5" s="273">
        <v>122</v>
      </c>
      <c r="G5" s="225">
        <f t="shared" ref="G5:G19" si="4">17-B5</f>
        <v>8</v>
      </c>
      <c r="H5" s="152" t="s">
        <v>38</v>
      </c>
      <c r="I5" s="61">
        <v>105</v>
      </c>
      <c r="J5" s="125" t="s">
        <v>259</v>
      </c>
      <c r="K5" s="127">
        <v>0.40277777777777773</v>
      </c>
      <c r="M5" s="90">
        <v>58</v>
      </c>
      <c r="N5" s="75" t="s">
        <v>73</v>
      </c>
      <c r="O5" s="90">
        <v>60</v>
      </c>
      <c r="P5" s="11" t="str">
        <f t="shared" si="0"/>
        <v>Dog</v>
      </c>
      <c r="Q5" s="11" t="str">
        <f t="shared" si="1"/>
        <v>Under</v>
      </c>
      <c r="R5" s="11" t="str">
        <f>IF(AND(M5&gt;O5,M5-O5&lt;=E5),"yes","no")</f>
        <v>no</v>
      </c>
      <c r="S5" s="11" t="str">
        <f t="shared" ref="S5:S36" si="5">IF(E5&lt;5,R5,"")</f>
        <v>no</v>
      </c>
      <c r="T5" s="11" t="str">
        <f t="shared" ref="T5:T19" si="6">IF(AND((M5-O5)&gt;=(E5-1),(M5-O5)&lt;=(E5+1)),"yes", "no")</f>
        <v>no</v>
      </c>
      <c r="U5" s="17" t="str">
        <f t="shared" ref="U5:U36" si="7">IF(B5&lt;6,P5,"")</f>
        <v/>
      </c>
      <c r="V5" s="81" t="str">
        <f t="shared" si="2"/>
        <v/>
      </c>
      <c r="W5" s="82" t="str">
        <f t="shared" si="2"/>
        <v/>
      </c>
      <c r="X5" s="82" t="str">
        <f t="shared" si="2"/>
        <v/>
      </c>
      <c r="Y5" s="82" t="str">
        <f t="shared" si="2"/>
        <v/>
      </c>
      <c r="Z5" s="83" t="str">
        <f t="shared" si="2"/>
        <v/>
      </c>
      <c r="AA5" s="82" t="str">
        <f t="shared" si="3"/>
        <v/>
      </c>
      <c r="AB5" s="82" t="str">
        <f t="shared" si="3"/>
        <v/>
      </c>
      <c r="AC5" s="82" t="str">
        <f t="shared" si="3"/>
        <v/>
      </c>
      <c r="AD5" s="82" t="str">
        <f t="shared" si="3"/>
        <v/>
      </c>
      <c r="AE5" s="83" t="str">
        <f t="shared" si="3"/>
        <v/>
      </c>
    </row>
    <row r="6" spans="2:51" ht="16.5" customHeight="1" x14ac:dyDescent="0.3">
      <c r="B6" s="223">
        <v>4</v>
      </c>
      <c r="C6" s="221" t="s">
        <v>9</v>
      </c>
      <c r="D6" s="46">
        <v>-580</v>
      </c>
      <c r="E6" s="269">
        <v>9.5</v>
      </c>
      <c r="F6" s="271">
        <v>131</v>
      </c>
      <c r="G6" s="226">
        <f t="shared" si="4"/>
        <v>13</v>
      </c>
      <c r="H6" s="221" t="s">
        <v>118</v>
      </c>
      <c r="I6" s="53">
        <v>465</v>
      </c>
      <c r="J6" s="216" t="s">
        <v>119</v>
      </c>
      <c r="K6" s="217">
        <v>0.44444444444444442</v>
      </c>
      <c r="M6" s="90">
        <v>61</v>
      </c>
      <c r="N6" s="75" t="s">
        <v>73</v>
      </c>
      <c r="O6" s="90">
        <v>62</v>
      </c>
      <c r="P6" s="11" t="str">
        <f t="shared" si="0"/>
        <v>Dog</v>
      </c>
      <c r="Q6" s="11" t="str">
        <f t="shared" si="1"/>
        <v>Under</v>
      </c>
      <c r="R6" s="11" t="str">
        <f t="shared" ref="R6:R36" si="8">IF(AND(M6&gt;O6,M6-O6&lt;=E6),"yes","no")</f>
        <v>no</v>
      </c>
      <c r="S6" s="11" t="str">
        <f t="shared" si="5"/>
        <v/>
      </c>
      <c r="T6" s="11" t="str">
        <f t="shared" si="6"/>
        <v>no</v>
      </c>
      <c r="U6" s="17" t="str">
        <f t="shared" si="7"/>
        <v>Dog</v>
      </c>
      <c r="V6" s="81" t="str">
        <f t="shared" si="2"/>
        <v/>
      </c>
      <c r="W6" s="82" t="str">
        <f t="shared" si="2"/>
        <v>Dog</v>
      </c>
      <c r="X6" s="82" t="str">
        <f t="shared" si="2"/>
        <v/>
      </c>
      <c r="Y6" s="82" t="str">
        <f t="shared" si="2"/>
        <v/>
      </c>
      <c r="Z6" s="83" t="str">
        <f t="shared" si="2"/>
        <v/>
      </c>
      <c r="AA6" s="82" t="str">
        <f t="shared" si="3"/>
        <v/>
      </c>
      <c r="AB6" s="82" t="str">
        <f t="shared" si="3"/>
        <v>Dog</v>
      </c>
      <c r="AC6" s="82" t="str">
        <f t="shared" si="3"/>
        <v/>
      </c>
      <c r="AD6" s="82" t="str">
        <f t="shared" si="3"/>
        <v/>
      </c>
      <c r="AE6" s="83" t="str">
        <f t="shared" si="3"/>
        <v/>
      </c>
    </row>
    <row r="7" spans="2:51" ht="16.5" customHeight="1" x14ac:dyDescent="0.3">
      <c r="B7" s="144">
        <v>7</v>
      </c>
      <c r="C7" s="152" t="s">
        <v>3</v>
      </c>
      <c r="D7" s="60">
        <v>-145</v>
      </c>
      <c r="E7" s="272">
        <v>2.5</v>
      </c>
      <c r="F7" s="273">
        <v>121</v>
      </c>
      <c r="G7" s="225">
        <f t="shared" si="4"/>
        <v>10</v>
      </c>
      <c r="H7" s="152" t="s">
        <v>120</v>
      </c>
      <c r="I7" s="61">
        <v>125</v>
      </c>
      <c r="J7" s="125" t="s">
        <v>121</v>
      </c>
      <c r="K7" s="127">
        <v>0.46527777777777773</v>
      </c>
      <c r="M7" s="90">
        <v>64</v>
      </c>
      <c r="N7" s="75" t="s">
        <v>73</v>
      </c>
      <c r="O7" s="90">
        <v>62</v>
      </c>
      <c r="P7" s="11" t="str">
        <f t="shared" si="0"/>
        <v>Dog</v>
      </c>
      <c r="Q7" s="11" t="str">
        <f t="shared" si="1"/>
        <v>Over</v>
      </c>
      <c r="R7" s="11" t="str">
        <f t="shared" si="8"/>
        <v>yes</v>
      </c>
      <c r="S7" s="11" t="str">
        <f t="shared" si="5"/>
        <v>yes</v>
      </c>
      <c r="T7" s="11" t="str">
        <f t="shared" si="6"/>
        <v>yes</v>
      </c>
      <c r="U7" s="17" t="str">
        <f t="shared" si="7"/>
        <v/>
      </c>
      <c r="V7" s="81" t="str">
        <f t="shared" si="2"/>
        <v/>
      </c>
      <c r="W7" s="82" t="str">
        <f t="shared" si="2"/>
        <v/>
      </c>
      <c r="X7" s="82" t="str">
        <f t="shared" si="2"/>
        <v/>
      </c>
      <c r="Y7" s="82" t="str">
        <f t="shared" si="2"/>
        <v/>
      </c>
      <c r="Z7" s="83" t="str">
        <f t="shared" si="2"/>
        <v/>
      </c>
      <c r="AA7" s="82" t="str">
        <f t="shared" si="3"/>
        <v/>
      </c>
      <c r="AB7" s="82" t="str">
        <f t="shared" si="3"/>
        <v/>
      </c>
      <c r="AC7" s="82" t="str">
        <f t="shared" si="3"/>
        <v/>
      </c>
      <c r="AD7" s="82" t="str">
        <f t="shared" si="3"/>
        <v/>
      </c>
      <c r="AE7" s="83" t="str">
        <f t="shared" si="3"/>
        <v/>
      </c>
    </row>
    <row r="8" spans="2:51" ht="16.5" customHeight="1" x14ac:dyDescent="0.3">
      <c r="B8" s="223">
        <v>4</v>
      </c>
      <c r="C8" s="221" t="s">
        <v>86</v>
      </c>
      <c r="D8" s="46">
        <v>-1200</v>
      </c>
      <c r="E8" s="269">
        <v>13.5</v>
      </c>
      <c r="F8" s="271">
        <v>130.5</v>
      </c>
      <c r="G8" s="226">
        <f t="shared" si="4"/>
        <v>13</v>
      </c>
      <c r="H8" s="221" t="s">
        <v>122</v>
      </c>
      <c r="I8" s="53">
        <v>850</v>
      </c>
      <c r="J8" s="216" t="s">
        <v>116</v>
      </c>
      <c r="K8" s="217">
        <v>0.49652777777777773</v>
      </c>
      <c r="M8" s="90">
        <v>59</v>
      </c>
      <c r="N8" s="75" t="s">
        <v>73</v>
      </c>
      <c r="O8" s="90">
        <v>57</v>
      </c>
      <c r="P8" s="11" t="str">
        <f t="shared" si="0"/>
        <v>Dog</v>
      </c>
      <c r="Q8" s="11" t="str">
        <f t="shared" si="1"/>
        <v>Under</v>
      </c>
      <c r="R8" s="11" t="str">
        <f t="shared" si="8"/>
        <v>yes</v>
      </c>
      <c r="S8" s="11" t="str">
        <f t="shared" si="5"/>
        <v/>
      </c>
      <c r="T8" s="11" t="str">
        <f t="shared" si="6"/>
        <v>no</v>
      </c>
      <c r="U8" s="17" t="str">
        <f t="shared" si="7"/>
        <v>Dog</v>
      </c>
      <c r="V8" s="81" t="str">
        <f t="shared" si="2"/>
        <v/>
      </c>
      <c r="W8" s="82" t="str">
        <f t="shared" si="2"/>
        <v>Dog</v>
      </c>
      <c r="X8" s="82" t="str">
        <f t="shared" si="2"/>
        <v/>
      </c>
      <c r="Y8" s="82" t="str">
        <f t="shared" si="2"/>
        <v/>
      </c>
      <c r="Z8" s="83" t="str">
        <f t="shared" si="2"/>
        <v/>
      </c>
      <c r="AA8" s="82" t="str">
        <f t="shared" si="3"/>
        <v/>
      </c>
      <c r="AB8" s="82" t="str">
        <f t="shared" si="3"/>
        <v>Fav</v>
      </c>
      <c r="AC8" s="82" t="str">
        <f t="shared" si="3"/>
        <v/>
      </c>
      <c r="AD8" s="82" t="str">
        <f t="shared" si="3"/>
        <v/>
      </c>
      <c r="AE8" s="83" t="str">
        <f t="shared" si="3"/>
        <v/>
      </c>
    </row>
    <row r="9" spans="2:51" ht="16.5" customHeight="1" x14ac:dyDescent="0.3">
      <c r="B9" s="144">
        <v>1</v>
      </c>
      <c r="C9" s="152" t="s">
        <v>4</v>
      </c>
      <c r="D9" s="60">
        <v>-4000</v>
      </c>
      <c r="E9" s="272">
        <v>17.5</v>
      </c>
      <c r="F9" s="273">
        <v>135</v>
      </c>
      <c r="G9" s="225">
        <f>17-B9</f>
        <v>16</v>
      </c>
      <c r="H9" s="152" t="s">
        <v>83</v>
      </c>
      <c r="I9" s="61">
        <v>1900</v>
      </c>
      <c r="J9" s="125" t="s">
        <v>259</v>
      </c>
      <c r="K9" s="127">
        <v>0.50694444444444442</v>
      </c>
      <c r="M9" s="90">
        <v>74</v>
      </c>
      <c r="N9" s="75" t="s">
        <v>73</v>
      </c>
      <c r="O9" s="90">
        <v>51</v>
      </c>
      <c r="P9" s="11" t="str">
        <f t="shared" si="0"/>
        <v>Fav</v>
      </c>
      <c r="Q9" s="11" t="str">
        <f t="shared" si="1"/>
        <v>Under</v>
      </c>
      <c r="R9" s="11" t="str">
        <f t="shared" si="8"/>
        <v>no</v>
      </c>
      <c r="S9" s="11" t="str">
        <f t="shared" si="5"/>
        <v/>
      </c>
      <c r="T9" s="11" t="str">
        <f t="shared" si="6"/>
        <v>no</v>
      </c>
      <c r="U9" s="17" t="str">
        <f t="shared" si="7"/>
        <v>Fav</v>
      </c>
      <c r="V9" s="81" t="str">
        <f t="shared" si="2"/>
        <v/>
      </c>
      <c r="W9" s="82" t="str">
        <f t="shared" si="2"/>
        <v/>
      </c>
      <c r="X9" s="82" t="str">
        <f t="shared" si="2"/>
        <v/>
      </c>
      <c r="Y9" s="82" t="str">
        <f t="shared" si="2"/>
        <v/>
      </c>
      <c r="Z9" s="83" t="str">
        <f t="shared" si="2"/>
        <v>Fav</v>
      </c>
      <c r="AA9" s="82" t="str">
        <f t="shared" si="3"/>
        <v/>
      </c>
      <c r="AB9" s="82" t="str">
        <f t="shared" si="3"/>
        <v/>
      </c>
      <c r="AC9" s="82" t="str">
        <f t="shared" si="3"/>
        <v/>
      </c>
      <c r="AD9" s="82" t="str">
        <f t="shared" si="3"/>
        <v/>
      </c>
      <c r="AE9" s="83" t="str">
        <f t="shared" si="3"/>
        <v>Fav</v>
      </c>
    </row>
    <row r="10" spans="2:51" ht="16.5" customHeight="1" x14ac:dyDescent="0.3">
      <c r="B10" s="223">
        <v>5</v>
      </c>
      <c r="C10" s="221" t="s">
        <v>85</v>
      </c>
      <c r="D10" s="46">
        <v>-155</v>
      </c>
      <c r="E10" s="269">
        <v>3</v>
      </c>
      <c r="F10" s="271">
        <v>135</v>
      </c>
      <c r="G10" s="226">
        <f t="shared" si="4"/>
        <v>12</v>
      </c>
      <c r="H10" s="221" t="s">
        <v>123</v>
      </c>
      <c r="I10" s="53">
        <v>135</v>
      </c>
      <c r="J10" s="216" t="s">
        <v>119</v>
      </c>
      <c r="K10" s="217">
        <v>0.54861111111111105</v>
      </c>
      <c r="M10" s="90">
        <v>66</v>
      </c>
      <c r="N10" s="75" t="s">
        <v>73</v>
      </c>
      <c r="O10" s="90">
        <v>69</v>
      </c>
      <c r="P10" s="11" t="str">
        <f t="shared" si="0"/>
        <v>Dog</v>
      </c>
      <c r="Q10" s="11" t="str">
        <f t="shared" si="1"/>
        <v>Push</v>
      </c>
      <c r="R10" s="11" t="str">
        <f t="shared" si="8"/>
        <v>no</v>
      </c>
      <c r="S10" s="11" t="str">
        <f t="shared" si="5"/>
        <v>no</v>
      </c>
      <c r="T10" s="11" t="str">
        <f t="shared" si="6"/>
        <v>no</v>
      </c>
      <c r="U10" s="17" t="str">
        <f t="shared" si="7"/>
        <v>Dog</v>
      </c>
      <c r="V10" s="81" t="str">
        <f t="shared" si="2"/>
        <v>Dog</v>
      </c>
      <c r="W10" s="82" t="str">
        <f t="shared" si="2"/>
        <v/>
      </c>
      <c r="X10" s="82" t="str">
        <f t="shared" si="2"/>
        <v/>
      </c>
      <c r="Y10" s="82" t="str">
        <f t="shared" si="2"/>
        <v/>
      </c>
      <c r="Z10" s="83" t="str">
        <f t="shared" si="2"/>
        <v/>
      </c>
      <c r="AA10" s="82" t="str">
        <f t="shared" si="3"/>
        <v>Dog</v>
      </c>
      <c r="AB10" s="82" t="str">
        <f t="shared" si="3"/>
        <v/>
      </c>
      <c r="AC10" s="82" t="str">
        <f t="shared" si="3"/>
        <v/>
      </c>
      <c r="AD10" s="82" t="str">
        <f t="shared" si="3"/>
        <v/>
      </c>
      <c r="AE10" s="83" t="str">
        <f t="shared" si="3"/>
        <v/>
      </c>
    </row>
    <row r="11" spans="2:51" ht="16.5" customHeight="1" x14ac:dyDescent="0.3">
      <c r="B11" s="144">
        <v>2</v>
      </c>
      <c r="C11" s="152" t="s">
        <v>17</v>
      </c>
      <c r="D11" s="60">
        <v>-1600</v>
      </c>
      <c r="E11" s="272">
        <v>15.5</v>
      </c>
      <c r="F11" s="273">
        <v>130</v>
      </c>
      <c r="G11" s="225">
        <f t="shared" si="4"/>
        <v>15</v>
      </c>
      <c r="H11" s="152" t="s">
        <v>124</v>
      </c>
      <c r="I11" s="61">
        <v>950</v>
      </c>
      <c r="J11" s="125" t="s">
        <v>121</v>
      </c>
      <c r="K11" s="127">
        <v>0.56944444444444442</v>
      </c>
      <c r="M11" s="90">
        <v>68</v>
      </c>
      <c r="N11" s="75" t="s">
        <v>73</v>
      </c>
      <c r="O11" s="90">
        <v>50</v>
      </c>
      <c r="P11" s="11" t="str">
        <f t="shared" si="0"/>
        <v>Fav</v>
      </c>
      <c r="Q11" s="11" t="str">
        <f t="shared" si="1"/>
        <v>Under</v>
      </c>
      <c r="R11" s="11" t="str">
        <f t="shared" si="8"/>
        <v>no</v>
      </c>
      <c r="S11" s="11" t="str">
        <f t="shared" si="5"/>
        <v/>
      </c>
      <c r="T11" s="11" t="str">
        <f t="shared" si="6"/>
        <v>no</v>
      </c>
      <c r="U11" s="17" t="str">
        <f t="shared" si="7"/>
        <v>Fav</v>
      </c>
      <c r="V11" s="81" t="str">
        <f t="shared" si="2"/>
        <v/>
      </c>
      <c r="W11" s="82" t="str">
        <f t="shared" si="2"/>
        <v/>
      </c>
      <c r="X11" s="82" t="str">
        <f t="shared" si="2"/>
        <v/>
      </c>
      <c r="Y11" s="82" t="str">
        <f t="shared" si="2"/>
        <v>Fav</v>
      </c>
      <c r="Z11" s="83" t="str">
        <f t="shared" si="2"/>
        <v/>
      </c>
      <c r="AA11" s="82" t="str">
        <f t="shared" si="3"/>
        <v/>
      </c>
      <c r="AB11" s="82" t="str">
        <f t="shared" si="3"/>
        <v/>
      </c>
      <c r="AC11" s="82" t="str">
        <f t="shared" si="3"/>
        <v/>
      </c>
      <c r="AD11" s="82" t="str">
        <f t="shared" si="3"/>
        <v>Fav</v>
      </c>
      <c r="AE11" s="83" t="str">
        <f t="shared" si="3"/>
        <v/>
      </c>
    </row>
    <row r="12" spans="2:51" ht="16.5" customHeight="1" x14ac:dyDescent="0.3">
      <c r="B12" s="223">
        <v>2</v>
      </c>
      <c r="C12" s="221" t="s">
        <v>12</v>
      </c>
      <c r="D12" s="46">
        <v>-1000</v>
      </c>
      <c r="E12" s="269">
        <v>13</v>
      </c>
      <c r="F12" s="271">
        <v>127.5</v>
      </c>
      <c r="G12" s="226">
        <f t="shared" si="4"/>
        <v>15</v>
      </c>
      <c r="H12" s="221" t="s">
        <v>125</v>
      </c>
      <c r="I12" s="53">
        <v>760</v>
      </c>
      <c r="J12" s="216" t="s">
        <v>116</v>
      </c>
      <c r="K12" s="217">
        <v>0.65972222222222221</v>
      </c>
      <c r="M12" s="90">
        <v>79</v>
      </c>
      <c r="N12" s="75" t="s">
        <v>73</v>
      </c>
      <c r="O12" s="90">
        <v>51</v>
      </c>
      <c r="P12" s="11" t="str">
        <f t="shared" si="0"/>
        <v>Fav</v>
      </c>
      <c r="Q12" s="11" t="str">
        <f t="shared" si="1"/>
        <v>Over</v>
      </c>
      <c r="R12" s="11" t="str">
        <f t="shared" si="8"/>
        <v>no</v>
      </c>
      <c r="S12" s="11" t="str">
        <f t="shared" si="5"/>
        <v/>
      </c>
      <c r="T12" s="11" t="str">
        <f t="shared" si="6"/>
        <v>no</v>
      </c>
      <c r="U12" s="17" t="str">
        <f t="shared" si="7"/>
        <v>Fav</v>
      </c>
      <c r="V12" s="81" t="str">
        <f t="shared" si="2"/>
        <v/>
      </c>
      <c r="W12" s="82" t="str">
        <f t="shared" si="2"/>
        <v/>
      </c>
      <c r="X12" s="82" t="str">
        <f t="shared" si="2"/>
        <v/>
      </c>
      <c r="Y12" s="82" t="str">
        <f t="shared" si="2"/>
        <v>Fav</v>
      </c>
      <c r="Z12" s="83" t="str">
        <f t="shared" si="2"/>
        <v/>
      </c>
      <c r="AA12" s="82" t="str">
        <f t="shared" si="3"/>
        <v/>
      </c>
      <c r="AB12" s="82" t="str">
        <f t="shared" si="3"/>
        <v/>
      </c>
      <c r="AC12" s="82" t="str">
        <f t="shared" si="3"/>
        <v/>
      </c>
      <c r="AD12" s="82" t="str">
        <f t="shared" si="3"/>
        <v>Fav</v>
      </c>
      <c r="AE12" s="83" t="str">
        <f t="shared" si="3"/>
        <v/>
      </c>
    </row>
    <row r="13" spans="2:51" ht="16.5" customHeight="1" x14ac:dyDescent="0.3">
      <c r="B13" s="144">
        <v>3</v>
      </c>
      <c r="C13" s="152" t="s">
        <v>82</v>
      </c>
      <c r="D13" s="60">
        <v>-425</v>
      </c>
      <c r="E13" s="272">
        <v>8.5</v>
      </c>
      <c r="F13" s="273">
        <v>147</v>
      </c>
      <c r="G13" s="225">
        <f t="shared" si="4"/>
        <v>14</v>
      </c>
      <c r="H13" s="152" t="s">
        <v>126</v>
      </c>
      <c r="I13" s="61">
        <v>360</v>
      </c>
      <c r="J13" s="125" t="s">
        <v>119</v>
      </c>
      <c r="K13" s="127">
        <v>0.67708333333333337</v>
      </c>
      <c r="M13" s="90">
        <v>74</v>
      </c>
      <c r="N13" s="75" t="s">
        <v>73</v>
      </c>
      <c r="O13" s="90">
        <v>66</v>
      </c>
      <c r="P13" s="11" t="str">
        <f t="shared" si="0"/>
        <v>Dog</v>
      </c>
      <c r="Q13" s="11" t="str">
        <f t="shared" si="1"/>
        <v>Under</v>
      </c>
      <c r="R13" s="11" t="str">
        <f t="shared" si="8"/>
        <v>yes</v>
      </c>
      <c r="S13" s="11" t="str">
        <f t="shared" si="5"/>
        <v/>
      </c>
      <c r="T13" s="11" t="str">
        <f t="shared" si="6"/>
        <v>yes</v>
      </c>
      <c r="U13" s="17" t="str">
        <f t="shared" si="7"/>
        <v>Dog</v>
      </c>
      <c r="V13" s="81" t="str">
        <f t="shared" si="2"/>
        <v/>
      </c>
      <c r="W13" s="82" t="str">
        <f t="shared" si="2"/>
        <v/>
      </c>
      <c r="X13" s="82" t="str">
        <f t="shared" si="2"/>
        <v>Dog</v>
      </c>
      <c r="Y13" s="82" t="str">
        <f t="shared" si="2"/>
        <v/>
      </c>
      <c r="Z13" s="83" t="str">
        <f t="shared" si="2"/>
        <v/>
      </c>
      <c r="AA13" s="82" t="str">
        <f t="shared" si="3"/>
        <v/>
      </c>
      <c r="AB13" s="82" t="str">
        <f t="shared" si="3"/>
        <v/>
      </c>
      <c r="AC13" s="82" t="str">
        <f t="shared" si="3"/>
        <v>Fav</v>
      </c>
      <c r="AD13" s="82" t="str">
        <f t="shared" si="3"/>
        <v/>
      </c>
      <c r="AE13" s="83" t="str">
        <f t="shared" si="3"/>
        <v/>
      </c>
    </row>
    <row r="14" spans="2:51" ht="16.5" customHeight="1" x14ac:dyDescent="0.3">
      <c r="B14" s="223">
        <v>3</v>
      </c>
      <c r="C14" s="221" t="s">
        <v>90</v>
      </c>
      <c r="D14" s="46">
        <v>-625</v>
      </c>
      <c r="E14" s="269">
        <v>10</v>
      </c>
      <c r="F14" s="271">
        <v>132</v>
      </c>
      <c r="G14" s="226">
        <f t="shared" si="4"/>
        <v>14</v>
      </c>
      <c r="H14" s="221" t="s">
        <v>39</v>
      </c>
      <c r="I14" s="53">
        <v>500</v>
      </c>
      <c r="J14" s="216" t="s">
        <v>259</v>
      </c>
      <c r="K14" s="217">
        <v>0.68055555555555547</v>
      </c>
      <c r="M14" s="90">
        <v>81</v>
      </c>
      <c r="N14" s="75" t="s">
        <v>73</v>
      </c>
      <c r="O14" s="90">
        <v>52</v>
      </c>
      <c r="P14" s="11" t="str">
        <f t="shared" si="0"/>
        <v>Fav</v>
      </c>
      <c r="Q14" s="11" t="str">
        <f t="shared" si="1"/>
        <v>Over</v>
      </c>
      <c r="R14" s="11" t="str">
        <f t="shared" si="8"/>
        <v>no</v>
      </c>
      <c r="S14" s="11" t="str">
        <f t="shared" si="5"/>
        <v/>
      </c>
      <c r="T14" s="11" t="str">
        <f t="shared" si="6"/>
        <v>no</v>
      </c>
      <c r="U14" s="17" t="str">
        <f t="shared" si="7"/>
        <v>Fav</v>
      </c>
      <c r="V14" s="81" t="str">
        <f t="shared" si="2"/>
        <v/>
      </c>
      <c r="W14" s="82" t="str">
        <f t="shared" si="2"/>
        <v/>
      </c>
      <c r="X14" s="82" t="str">
        <f t="shared" si="2"/>
        <v>Fav</v>
      </c>
      <c r="Y14" s="82" t="str">
        <f t="shared" si="2"/>
        <v/>
      </c>
      <c r="Z14" s="83" t="str">
        <f t="shared" si="2"/>
        <v/>
      </c>
      <c r="AA14" s="82" t="str">
        <f t="shared" si="3"/>
        <v/>
      </c>
      <c r="AB14" s="82" t="str">
        <f t="shared" si="3"/>
        <v/>
      </c>
      <c r="AC14" s="82" t="str">
        <f t="shared" si="3"/>
        <v>Fav</v>
      </c>
      <c r="AD14" s="82" t="str">
        <f t="shared" si="3"/>
        <v/>
      </c>
      <c r="AE14" s="83" t="str">
        <f t="shared" si="3"/>
        <v/>
      </c>
    </row>
    <row r="15" spans="2:51" ht="16.5" customHeight="1" x14ac:dyDescent="0.3">
      <c r="B15" s="144">
        <v>4</v>
      </c>
      <c r="C15" s="152" t="s">
        <v>8</v>
      </c>
      <c r="D15" s="60">
        <v>-185</v>
      </c>
      <c r="E15" s="272">
        <v>5</v>
      </c>
      <c r="F15" s="273">
        <v>126</v>
      </c>
      <c r="G15" s="225">
        <f t="shared" si="4"/>
        <v>13</v>
      </c>
      <c r="H15" s="152" t="s">
        <v>18</v>
      </c>
      <c r="I15" s="61">
        <v>160</v>
      </c>
      <c r="J15" s="125" t="s">
        <v>121</v>
      </c>
      <c r="K15" s="127">
        <v>0.68402777777777779</v>
      </c>
      <c r="M15" s="90">
        <v>72</v>
      </c>
      <c r="N15" s="75" t="s">
        <v>73</v>
      </c>
      <c r="O15" s="90">
        <v>58</v>
      </c>
      <c r="P15" s="11" t="str">
        <f t="shared" si="0"/>
        <v>Fav</v>
      </c>
      <c r="Q15" s="11" t="str">
        <f t="shared" si="1"/>
        <v>Over</v>
      </c>
      <c r="R15" s="11" t="str">
        <f t="shared" si="8"/>
        <v>no</v>
      </c>
      <c r="S15" s="11" t="str">
        <f t="shared" si="5"/>
        <v/>
      </c>
      <c r="T15" s="11" t="str">
        <f t="shared" si="6"/>
        <v>no</v>
      </c>
      <c r="U15" s="17" t="str">
        <f t="shared" si="7"/>
        <v>Fav</v>
      </c>
      <c r="V15" s="81" t="str">
        <f t="shared" si="2"/>
        <v/>
      </c>
      <c r="W15" s="82" t="str">
        <f t="shared" si="2"/>
        <v>Fav</v>
      </c>
      <c r="X15" s="82" t="str">
        <f t="shared" si="2"/>
        <v/>
      </c>
      <c r="Y15" s="82" t="str">
        <f t="shared" si="2"/>
        <v/>
      </c>
      <c r="Z15" s="83" t="str">
        <f t="shared" si="2"/>
        <v/>
      </c>
      <c r="AA15" s="82" t="str">
        <f t="shared" si="3"/>
        <v/>
      </c>
      <c r="AB15" s="82" t="str">
        <f t="shared" si="3"/>
        <v>Fav</v>
      </c>
      <c r="AC15" s="82" t="str">
        <f t="shared" si="3"/>
        <v/>
      </c>
      <c r="AD15" s="82" t="str">
        <f t="shared" si="3"/>
        <v/>
      </c>
      <c r="AE15" s="83" t="str">
        <f t="shared" si="3"/>
        <v/>
      </c>
    </row>
    <row r="16" spans="2:51" ht="16.5" customHeight="1" x14ac:dyDescent="0.3">
      <c r="B16" s="223">
        <v>10</v>
      </c>
      <c r="C16" s="221" t="s">
        <v>127</v>
      </c>
      <c r="D16" s="46">
        <v>-120</v>
      </c>
      <c r="E16" s="269">
        <v>1.5</v>
      </c>
      <c r="F16" s="271">
        <v>125</v>
      </c>
      <c r="G16" s="226">
        <f t="shared" si="4"/>
        <v>7</v>
      </c>
      <c r="H16" s="221" t="s">
        <v>68</v>
      </c>
      <c r="I16" s="53">
        <v>100</v>
      </c>
      <c r="J16" s="216" t="s">
        <v>116</v>
      </c>
      <c r="K16" s="217">
        <v>0.76388888888888884</v>
      </c>
      <c r="M16" s="90">
        <v>76</v>
      </c>
      <c r="N16" s="75" t="s">
        <v>73</v>
      </c>
      <c r="O16" s="90">
        <v>78</v>
      </c>
      <c r="P16" s="11" t="str">
        <f t="shared" si="0"/>
        <v>Dog</v>
      </c>
      <c r="Q16" s="11" t="str">
        <f t="shared" si="1"/>
        <v>Over</v>
      </c>
      <c r="R16" s="11" t="str">
        <f t="shared" si="8"/>
        <v>no</v>
      </c>
      <c r="S16" s="11" t="str">
        <f t="shared" si="5"/>
        <v>no</v>
      </c>
      <c r="T16" s="11" t="str">
        <f t="shared" si="6"/>
        <v>no</v>
      </c>
      <c r="U16" s="17" t="str">
        <f t="shared" si="7"/>
        <v/>
      </c>
      <c r="V16" s="81" t="str">
        <f t="shared" si="2"/>
        <v/>
      </c>
      <c r="W16" s="82" t="str">
        <f t="shared" si="2"/>
        <v/>
      </c>
      <c r="X16" s="82" t="str">
        <f t="shared" si="2"/>
        <v/>
      </c>
      <c r="Y16" s="82" t="str">
        <f t="shared" si="2"/>
        <v/>
      </c>
      <c r="Z16" s="83" t="str">
        <f t="shared" si="2"/>
        <v/>
      </c>
      <c r="AA16" s="82" t="str">
        <f t="shared" si="3"/>
        <v/>
      </c>
      <c r="AB16" s="82" t="str">
        <f t="shared" si="3"/>
        <v/>
      </c>
      <c r="AC16" s="82" t="str">
        <f t="shared" si="3"/>
        <v/>
      </c>
      <c r="AD16" s="82" t="str">
        <f t="shared" si="3"/>
        <v/>
      </c>
      <c r="AE16" s="83" t="str">
        <f t="shared" si="3"/>
        <v/>
      </c>
    </row>
    <row r="17" spans="2:31" ht="16.5" customHeight="1" x14ac:dyDescent="0.3">
      <c r="B17" s="144">
        <v>11</v>
      </c>
      <c r="C17" s="152" t="s">
        <v>1</v>
      </c>
      <c r="D17" s="60">
        <v>-115</v>
      </c>
      <c r="E17" s="272">
        <v>1.5</v>
      </c>
      <c r="F17" s="273">
        <v>135.5</v>
      </c>
      <c r="G17" s="225">
        <f t="shared" si="4"/>
        <v>6</v>
      </c>
      <c r="H17" s="152" t="s">
        <v>128</v>
      </c>
      <c r="I17" s="61">
        <v>95</v>
      </c>
      <c r="J17" s="125" t="s">
        <v>119</v>
      </c>
      <c r="K17" s="127">
        <v>0.78125</v>
      </c>
      <c r="M17" s="90">
        <v>86</v>
      </c>
      <c r="N17" s="75" t="s">
        <v>73</v>
      </c>
      <c r="O17" s="90">
        <v>71</v>
      </c>
      <c r="P17" s="11" t="str">
        <f t="shared" si="0"/>
        <v>Fav</v>
      </c>
      <c r="Q17" s="11" t="str">
        <f t="shared" si="1"/>
        <v>Over</v>
      </c>
      <c r="R17" s="11" t="str">
        <f t="shared" si="8"/>
        <v>no</v>
      </c>
      <c r="S17" s="11" t="str">
        <f t="shared" si="5"/>
        <v>no</v>
      </c>
      <c r="T17" s="11" t="str">
        <f t="shared" si="6"/>
        <v>no</v>
      </c>
      <c r="U17" s="17" t="str">
        <f t="shared" si="7"/>
        <v/>
      </c>
      <c r="V17" s="81" t="str">
        <f t="shared" si="2"/>
        <v/>
      </c>
      <c r="W17" s="82" t="str">
        <f t="shared" si="2"/>
        <v/>
      </c>
      <c r="X17" s="82" t="str">
        <f t="shared" si="2"/>
        <v/>
      </c>
      <c r="Y17" s="82" t="str">
        <f t="shared" si="2"/>
        <v/>
      </c>
      <c r="Z17" s="83" t="str">
        <f t="shared" si="2"/>
        <v/>
      </c>
      <c r="AA17" s="82" t="str">
        <f t="shared" si="3"/>
        <v/>
      </c>
      <c r="AB17" s="82" t="str">
        <f t="shared" si="3"/>
        <v/>
      </c>
      <c r="AC17" s="82" t="str">
        <f t="shared" si="3"/>
        <v/>
      </c>
      <c r="AD17" s="82" t="str">
        <f t="shared" si="3"/>
        <v/>
      </c>
      <c r="AE17" s="83" t="str">
        <f t="shared" si="3"/>
        <v/>
      </c>
    </row>
    <row r="18" spans="2:31" ht="16.5" customHeight="1" x14ac:dyDescent="0.3">
      <c r="B18" s="223">
        <v>11</v>
      </c>
      <c r="C18" s="221" t="s">
        <v>6</v>
      </c>
      <c r="D18" s="46">
        <v>-115</v>
      </c>
      <c r="E18" s="269">
        <v>0</v>
      </c>
      <c r="F18" s="271">
        <v>137</v>
      </c>
      <c r="G18" s="226">
        <f t="shared" si="4"/>
        <v>6</v>
      </c>
      <c r="H18" s="221" t="s">
        <v>20</v>
      </c>
      <c r="I18" s="53">
        <v>95</v>
      </c>
      <c r="J18" s="216" t="s">
        <v>259</v>
      </c>
      <c r="K18" s="217">
        <v>0.78472222222222221</v>
      </c>
      <c r="M18" s="90">
        <v>63</v>
      </c>
      <c r="N18" s="75" t="s">
        <v>73</v>
      </c>
      <c r="O18" s="90">
        <v>78</v>
      </c>
      <c r="P18" s="11" t="str">
        <f t="shared" si="0"/>
        <v>Dog</v>
      </c>
      <c r="Q18" s="11" t="str">
        <f t="shared" si="1"/>
        <v>Over</v>
      </c>
      <c r="R18" s="11" t="str">
        <f t="shared" si="8"/>
        <v>no</v>
      </c>
      <c r="S18" s="11" t="str">
        <f t="shared" si="5"/>
        <v>no</v>
      </c>
      <c r="T18" s="11" t="str">
        <f t="shared" si="6"/>
        <v>no</v>
      </c>
      <c r="U18" s="17" t="str">
        <f t="shared" si="7"/>
        <v/>
      </c>
      <c r="V18" s="81" t="str">
        <f t="shared" si="2"/>
        <v/>
      </c>
      <c r="W18" s="82" t="str">
        <f t="shared" si="2"/>
        <v/>
      </c>
      <c r="X18" s="82" t="str">
        <f t="shared" si="2"/>
        <v/>
      </c>
      <c r="Y18" s="82" t="str">
        <f t="shared" si="2"/>
        <v/>
      </c>
      <c r="Z18" s="83" t="str">
        <f t="shared" si="2"/>
        <v/>
      </c>
      <c r="AA18" s="82" t="str">
        <f t="shared" si="3"/>
        <v/>
      </c>
      <c r="AB18" s="82" t="str">
        <f t="shared" si="3"/>
        <v/>
      </c>
      <c r="AC18" s="82" t="str">
        <f t="shared" si="3"/>
        <v/>
      </c>
      <c r="AD18" s="82" t="str">
        <f t="shared" si="3"/>
        <v/>
      </c>
      <c r="AE18" s="83" t="str">
        <f t="shared" si="3"/>
        <v/>
      </c>
    </row>
    <row r="19" spans="2:31" ht="16.5" customHeight="1" x14ac:dyDescent="0.3">
      <c r="B19" s="146">
        <v>5</v>
      </c>
      <c r="C19" s="154" t="s">
        <v>14</v>
      </c>
      <c r="D19" s="64">
        <v>-125</v>
      </c>
      <c r="E19" s="274">
        <v>2.5</v>
      </c>
      <c r="F19" s="275">
        <v>128.5</v>
      </c>
      <c r="G19" s="227">
        <f t="shared" si="4"/>
        <v>12</v>
      </c>
      <c r="H19" s="154" t="s">
        <v>129</v>
      </c>
      <c r="I19" s="65">
        <v>105</v>
      </c>
      <c r="J19" s="126" t="s">
        <v>121</v>
      </c>
      <c r="K19" s="128">
        <v>0.78819444444444453</v>
      </c>
      <c r="M19" s="90">
        <v>73</v>
      </c>
      <c r="N19" s="75" t="s">
        <v>73</v>
      </c>
      <c r="O19" s="90">
        <v>68</v>
      </c>
      <c r="P19" s="11" t="str">
        <f t="shared" si="0"/>
        <v>Fav</v>
      </c>
      <c r="Q19" s="11" t="str">
        <f t="shared" si="1"/>
        <v>Over</v>
      </c>
      <c r="R19" s="11" t="str">
        <f t="shared" si="8"/>
        <v>no</v>
      </c>
      <c r="S19" s="11" t="str">
        <f t="shared" si="5"/>
        <v>no</v>
      </c>
      <c r="T19" s="11" t="str">
        <f t="shared" si="6"/>
        <v>no</v>
      </c>
      <c r="U19" s="69" t="str">
        <f t="shared" si="7"/>
        <v>Fav</v>
      </c>
      <c r="V19" s="85" t="str">
        <f t="shared" si="2"/>
        <v>Fav</v>
      </c>
      <c r="W19" s="86" t="str">
        <f t="shared" si="2"/>
        <v/>
      </c>
      <c r="X19" s="86" t="str">
        <f t="shared" si="2"/>
        <v/>
      </c>
      <c r="Y19" s="86" t="str">
        <f t="shared" si="2"/>
        <v/>
      </c>
      <c r="Z19" s="87" t="str">
        <f t="shared" si="2"/>
        <v/>
      </c>
      <c r="AA19" s="86" t="str">
        <f t="shared" si="3"/>
        <v>Fav</v>
      </c>
      <c r="AB19" s="86" t="str">
        <f t="shared" si="3"/>
        <v/>
      </c>
      <c r="AC19" s="86" t="str">
        <f t="shared" si="3"/>
        <v/>
      </c>
      <c r="AD19" s="86" t="str">
        <f t="shared" si="3"/>
        <v/>
      </c>
      <c r="AE19" s="87" t="str">
        <f t="shared" si="3"/>
        <v/>
      </c>
    </row>
    <row r="20" spans="2:31" ht="24" customHeight="1" x14ac:dyDescent="0.35">
      <c r="B20" s="413" t="s">
        <v>10</v>
      </c>
      <c r="C20" s="415"/>
      <c r="D20" s="415"/>
      <c r="E20" s="415"/>
      <c r="F20" s="415"/>
      <c r="G20" s="415"/>
      <c r="H20" s="415"/>
      <c r="I20" s="415"/>
      <c r="J20" s="415"/>
      <c r="K20" s="417"/>
      <c r="P20" s="201" t="str">
        <f>COUNTIF(P4:P19,"Fav")&amp;"-"&amp;COUNTIF(P4:P19,"Dog")&amp;"-"&amp;COUNTIF(P4:P19,"Push")</f>
        <v>8-8-0</v>
      </c>
      <c r="Q20" s="201" t="str">
        <f>COUNTIF(Q4:Q19,"Over")&amp;"-"&amp;COUNTIF(Q4:Q19,"Under")&amp;"-"&amp;COUNTIF(Q4:Q19,"Push")</f>
        <v>9-6-1</v>
      </c>
      <c r="R20" s="201" t="str">
        <f>COUNTIF(R4:R19,"yes")&amp;"-"&amp;COUNTIF(R4:R19,"no")</f>
        <v>3-13</v>
      </c>
      <c r="S20" s="201" t="str">
        <f>COUNTIF(S4:S19,"yes")&amp;"-"&amp;COUNTIF(S4:S19,"no")</f>
        <v>1-7</v>
      </c>
      <c r="T20" s="201" t="str">
        <f>COUNTIF(T4:T19,"yes")&amp;"-"&amp;COUNTIF(T4:T19,"no")</f>
        <v>2-14</v>
      </c>
      <c r="U20" s="201" t="str">
        <f t="shared" ref="U20:Z20" si="9">COUNTIF(U4:U19,"Fav")&amp;"-"&amp;COUNTIF(U4:U19,"Dog")&amp;"-"&amp;COUNTIF(U4:U19,"Push")</f>
        <v>7-4-0</v>
      </c>
      <c r="V20" s="201" t="str">
        <f t="shared" si="9"/>
        <v>2-1-0</v>
      </c>
      <c r="W20" s="201" t="str">
        <f t="shared" si="9"/>
        <v>1-2-0</v>
      </c>
      <c r="X20" s="201" t="str">
        <f t="shared" si="9"/>
        <v>1-1-0</v>
      </c>
      <c r="Y20" s="201" t="str">
        <f t="shared" si="9"/>
        <v>2-0-0</v>
      </c>
      <c r="Z20" s="201" t="str">
        <f t="shared" si="9"/>
        <v>1-0-0</v>
      </c>
      <c r="AA20" s="201" t="str">
        <f>COUNTIF(AA4:AA19,"Fav")&amp;"-"&amp;COUNTIF(AA4:AA19,"Dog")</f>
        <v>2-1</v>
      </c>
      <c r="AB20" s="201" t="str">
        <f>COUNTIF(AB4:AB19,"Fav")&amp;"-"&amp;COUNTIF(AB4:AB19,"Dog")</f>
        <v>2-1</v>
      </c>
      <c r="AC20" s="201" t="str">
        <f>COUNTIF(AC4:AC19,"Fav")&amp;"-"&amp;COUNTIF(AC4:AC19,"Dog")</f>
        <v>2-0</v>
      </c>
      <c r="AD20" s="201" t="str">
        <f>COUNTIF(AD4:AD19,"Fav")&amp;"-"&amp;COUNTIF(AD4:AD19,"Dog")</f>
        <v>2-0</v>
      </c>
      <c r="AE20" s="201" t="str">
        <f>COUNTIF(AE4:AE19,"Fav")&amp;"-"&amp;COUNTIF(AE4:AE19,"Dog")</f>
        <v>1-0</v>
      </c>
    </row>
    <row r="21" spans="2:31" ht="16.5" customHeight="1" x14ac:dyDescent="0.3">
      <c r="B21" s="222">
        <v>4</v>
      </c>
      <c r="C21" s="220" t="s">
        <v>93</v>
      </c>
      <c r="D21" s="45">
        <v>-550</v>
      </c>
      <c r="E21" s="267">
        <v>10</v>
      </c>
      <c r="F21" s="270">
        <v>154</v>
      </c>
      <c r="G21" s="224">
        <f t="shared" ref="G21:G34" si="10">17-B21</f>
        <v>13</v>
      </c>
      <c r="H21" s="220" t="s">
        <v>130</v>
      </c>
      <c r="I21" s="52">
        <v>450</v>
      </c>
      <c r="J21" s="214" t="s">
        <v>131</v>
      </c>
      <c r="K21" s="215">
        <v>0.38541666666666669</v>
      </c>
      <c r="M21" s="90">
        <v>85</v>
      </c>
      <c r="N21" s="75" t="s">
        <v>73</v>
      </c>
      <c r="O21" s="90">
        <v>81</v>
      </c>
      <c r="P21" s="11" t="str">
        <f t="shared" ref="P21:P36" si="11">IF((M21-E21)&gt;O21,"Fav",IF(M21&lt;(O21+E21),"Dog","Push"))</f>
        <v>Dog</v>
      </c>
      <c r="Q21" s="11" t="str">
        <f t="shared" ref="Q21:Q36" si="12">IF((M21+O21)&gt;F21,"Over",IF((M21+O21)&lt;F21,"Under","Push"))</f>
        <v>Over</v>
      </c>
      <c r="R21" s="11" t="str">
        <f t="shared" si="8"/>
        <v>yes</v>
      </c>
      <c r="S21" s="11" t="str">
        <f t="shared" si="5"/>
        <v/>
      </c>
      <c r="T21" s="11" t="str">
        <f>IF(AND((M21-O21)&gt;=(E21-1),(M21-O21)&lt;=(E21+1)),"yes", "no")</f>
        <v>no</v>
      </c>
      <c r="U21" s="55" t="str">
        <f t="shared" si="7"/>
        <v>Dog</v>
      </c>
      <c r="V21" s="77" t="str">
        <f t="shared" ref="V21:Z36" si="13">IF($B21=V$3,$P21,"")</f>
        <v/>
      </c>
      <c r="W21" s="78" t="str">
        <f t="shared" si="13"/>
        <v>Dog</v>
      </c>
      <c r="X21" s="78" t="str">
        <f t="shared" si="13"/>
        <v/>
      </c>
      <c r="Y21" s="78" t="str">
        <f t="shared" si="13"/>
        <v/>
      </c>
      <c r="Z21" s="79" t="str">
        <f t="shared" si="13"/>
        <v/>
      </c>
      <c r="AA21" s="78" t="str">
        <f t="shared" ref="AA21:AE36" si="14">IF($B21=AA$3,IF($M21&gt;$O21,"Fav","Dog"),"")</f>
        <v/>
      </c>
      <c r="AB21" s="78" t="str">
        <f t="shared" si="14"/>
        <v>Fav</v>
      </c>
      <c r="AC21" s="78" t="str">
        <f t="shared" si="14"/>
        <v/>
      </c>
      <c r="AD21" s="78" t="str">
        <f t="shared" si="14"/>
        <v/>
      </c>
      <c r="AE21" s="79" t="str">
        <f t="shared" si="14"/>
        <v/>
      </c>
    </row>
    <row r="22" spans="2:31" ht="16.5" customHeight="1" x14ac:dyDescent="0.3">
      <c r="B22" s="144">
        <v>9</v>
      </c>
      <c r="C22" s="152" t="s">
        <v>132</v>
      </c>
      <c r="D22" s="60">
        <v>-115</v>
      </c>
      <c r="E22" s="272">
        <v>1</v>
      </c>
      <c r="F22" s="273">
        <v>127.5</v>
      </c>
      <c r="G22" s="225">
        <f t="shared" si="10"/>
        <v>8</v>
      </c>
      <c r="H22" s="152" t="s">
        <v>19</v>
      </c>
      <c r="I22" s="61">
        <v>95</v>
      </c>
      <c r="J22" s="125" t="s">
        <v>133</v>
      </c>
      <c r="K22" s="127">
        <v>0.40277777777777773</v>
      </c>
      <c r="M22" s="90">
        <v>45</v>
      </c>
      <c r="N22" s="75" t="s">
        <v>73</v>
      </c>
      <c r="O22" s="90">
        <v>75</v>
      </c>
      <c r="P22" s="11" t="str">
        <f t="shared" si="11"/>
        <v>Dog</v>
      </c>
      <c r="Q22" s="11" t="str">
        <f t="shared" si="12"/>
        <v>Under</v>
      </c>
      <c r="R22" s="11" t="str">
        <f t="shared" si="8"/>
        <v>no</v>
      </c>
      <c r="S22" s="11" t="str">
        <f t="shared" si="5"/>
        <v>no</v>
      </c>
      <c r="T22" s="11" t="str">
        <f t="shared" ref="T22:T36" si="15">IF(AND((M22-O22)&gt;=(E22-1),(M22-O22)&lt;=(E22+1)),"yes", "no")</f>
        <v>no</v>
      </c>
      <c r="U22" s="17" t="str">
        <f t="shared" si="7"/>
        <v/>
      </c>
      <c r="V22" s="81" t="str">
        <f t="shared" si="13"/>
        <v/>
      </c>
      <c r="W22" s="82" t="str">
        <f t="shared" si="13"/>
        <v/>
      </c>
      <c r="X22" s="82" t="str">
        <f t="shared" si="13"/>
        <v/>
      </c>
      <c r="Y22" s="82" t="str">
        <f t="shared" si="13"/>
        <v/>
      </c>
      <c r="Z22" s="83" t="str">
        <f t="shared" si="13"/>
        <v/>
      </c>
      <c r="AA22" s="82" t="str">
        <f t="shared" si="14"/>
        <v/>
      </c>
      <c r="AB22" s="82" t="str">
        <f t="shared" si="14"/>
        <v/>
      </c>
      <c r="AC22" s="82" t="str">
        <f t="shared" si="14"/>
        <v/>
      </c>
      <c r="AD22" s="82" t="str">
        <f t="shared" si="14"/>
        <v/>
      </c>
      <c r="AE22" s="83" t="str">
        <f t="shared" si="14"/>
        <v/>
      </c>
    </row>
    <row r="23" spans="2:31" ht="16.5" customHeight="1" x14ac:dyDescent="0.3">
      <c r="B23" s="223">
        <v>2</v>
      </c>
      <c r="C23" s="221" t="s">
        <v>13</v>
      </c>
      <c r="D23" s="46">
        <v>-1400</v>
      </c>
      <c r="E23" s="269">
        <v>14</v>
      </c>
      <c r="F23" s="271">
        <v>136</v>
      </c>
      <c r="G23" s="226">
        <f t="shared" si="10"/>
        <v>15</v>
      </c>
      <c r="H23" s="221" t="s">
        <v>50</v>
      </c>
      <c r="I23" s="53">
        <v>900</v>
      </c>
      <c r="J23" s="216" t="s">
        <v>134</v>
      </c>
      <c r="K23" s="217">
        <v>0.44444444444444442</v>
      </c>
      <c r="M23" s="90">
        <v>69</v>
      </c>
      <c r="N23" s="75" t="s">
        <v>73</v>
      </c>
      <c r="O23" s="90">
        <v>56</v>
      </c>
      <c r="P23" s="11" t="str">
        <f t="shared" si="11"/>
        <v>Dog</v>
      </c>
      <c r="Q23" s="11" t="str">
        <f t="shared" si="12"/>
        <v>Under</v>
      </c>
      <c r="R23" s="11" t="str">
        <f t="shared" si="8"/>
        <v>yes</v>
      </c>
      <c r="S23" s="11" t="str">
        <f t="shared" si="5"/>
        <v/>
      </c>
      <c r="T23" s="11" t="str">
        <f t="shared" si="15"/>
        <v>yes</v>
      </c>
      <c r="U23" s="17" t="str">
        <f t="shared" si="7"/>
        <v>Dog</v>
      </c>
      <c r="V23" s="81" t="str">
        <f t="shared" si="13"/>
        <v/>
      </c>
      <c r="W23" s="82" t="str">
        <f t="shared" si="13"/>
        <v/>
      </c>
      <c r="X23" s="82" t="str">
        <f t="shared" si="13"/>
        <v/>
      </c>
      <c r="Y23" s="82" t="str">
        <f t="shared" si="13"/>
        <v>Dog</v>
      </c>
      <c r="Z23" s="83" t="str">
        <f t="shared" si="13"/>
        <v/>
      </c>
      <c r="AA23" s="82" t="str">
        <f t="shared" si="14"/>
        <v/>
      </c>
      <c r="AB23" s="82" t="str">
        <f t="shared" si="14"/>
        <v/>
      </c>
      <c r="AC23" s="82" t="str">
        <f t="shared" si="14"/>
        <v/>
      </c>
      <c r="AD23" s="82" t="str">
        <f t="shared" si="14"/>
        <v>Fav</v>
      </c>
      <c r="AE23" s="83" t="str">
        <f t="shared" si="14"/>
        <v/>
      </c>
    </row>
    <row r="24" spans="2:31" ht="16.5" customHeight="1" x14ac:dyDescent="0.3">
      <c r="B24" s="144">
        <v>9</v>
      </c>
      <c r="C24" s="152" t="s">
        <v>63</v>
      </c>
      <c r="D24" s="60">
        <v>-130</v>
      </c>
      <c r="E24" s="272">
        <v>2</v>
      </c>
      <c r="F24" s="273">
        <v>135.5</v>
      </c>
      <c r="G24" s="225">
        <f t="shared" si="10"/>
        <v>8</v>
      </c>
      <c r="H24" s="152" t="s">
        <v>135</v>
      </c>
      <c r="I24" s="61">
        <v>110</v>
      </c>
      <c r="J24" s="125" t="s">
        <v>136</v>
      </c>
      <c r="K24" s="127">
        <v>0.46527777777777773</v>
      </c>
      <c r="M24" s="90">
        <v>57</v>
      </c>
      <c r="N24" s="75" t="s">
        <v>73</v>
      </c>
      <c r="O24" s="90">
        <v>61</v>
      </c>
      <c r="P24" s="11" t="str">
        <f t="shared" si="11"/>
        <v>Dog</v>
      </c>
      <c r="Q24" s="11" t="str">
        <f t="shared" si="12"/>
        <v>Under</v>
      </c>
      <c r="R24" s="11" t="str">
        <f t="shared" si="8"/>
        <v>no</v>
      </c>
      <c r="S24" s="11" t="str">
        <f t="shared" si="5"/>
        <v>no</v>
      </c>
      <c r="T24" s="11" t="str">
        <f t="shared" si="15"/>
        <v>no</v>
      </c>
      <c r="U24" s="17" t="str">
        <f t="shared" si="7"/>
        <v/>
      </c>
      <c r="V24" s="81" t="str">
        <f t="shared" si="13"/>
        <v/>
      </c>
      <c r="W24" s="82" t="str">
        <f t="shared" si="13"/>
        <v/>
      </c>
      <c r="X24" s="82" t="str">
        <f t="shared" si="13"/>
        <v/>
      </c>
      <c r="Y24" s="82" t="str">
        <f t="shared" si="13"/>
        <v/>
      </c>
      <c r="Z24" s="83" t="str">
        <f t="shared" si="13"/>
        <v/>
      </c>
      <c r="AA24" s="82" t="str">
        <f t="shared" si="14"/>
        <v/>
      </c>
      <c r="AB24" s="82" t="str">
        <f t="shared" si="14"/>
        <v/>
      </c>
      <c r="AC24" s="82" t="str">
        <f t="shared" si="14"/>
        <v/>
      </c>
      <c r="AD24" s="82" t="str">
        <f t="shared" si="14"/>
        <v/>
      </c>
      <c r="AE24" s="83" t="str">
        <f t="shared" si="14"/>
        <v/>
      </c>
    </row>
    <row r="25" spans="2:31" ht="16.5" customHeight="1" x14ac:dyDescent="0.3">
      <c r="B25" s="223">
        <v>5</v>
      </c>
      <c r="C25" s="221" t="s">
        <v>48</v>
      </c>
      <c r="D25" s="46">
        <v>-245</v>
      </c>
      <c r="E25" s="269">
        <v>5.5</v>
      </c>
      <c r="F25" s="271">
        <v>139</v>
      </c>
      <c r="G25" s="226">
        <f t="shared" si="10"/>
        <v>12</v>
      </c>
      <c r="H25" s="221" t="s">
        <v>21</v>
      </c>
      <c r="I25" s="53">
        <v>205</v>
      </c>
      <c r="J25" s="216" t="s">
        <v>131</v>
      </c>
      <c r="K25" s="217">
        <v>0.48958333333333331</v>
      </c>
      <c r="M25" s="90">
        <v>77</v>
      </c>
      <c r="N25" s="75" t="s">
        <v>73</v>
      </c>
      <c r="O25" s="90">
        <v>75</v>
      </c>
      <c r="P25" s="11" t="str">
        <f t="shared" si="11"/>
        <v>Dog</v>
      </c>
      <c r="Q25" s="11" t="str">
        <f t="shared" si="12"/>
        <v>Over</v>
      </c>
      <c r="R25" s="11" t="str">
        <f t="shared" si="8"/>
        <v>yes</v>
      </c>
      <c r="S25" s="11" t="str">
        <f t="shared" si="5"/>
        <v/>
      </c>
      <c r="T25" s="11" t="str">
        <f t="shared" si="15"/>
        <v>no</v>
      </c>
      <c r="U25" s="17" t="str">
        <f t="shared" si="7"/>
        <v>Dog</v>
      </c>
      <c r="V25" s="81" t="str">
        <f t="shared" si="13"/>
        <v>Dog</v>
      </c>
      <c r="W25" s="82" t="str">
        <f t="shared" si="13"/>
        <v/>
      </c>
      <c r="X25" s="82" t="str">
        <f t="shared" si="13"/>
        <v/>
      </c>
      <c r="Y25" s="82" t="str">
        <f t="shared" si="13"/>
        <v/>
      </c>
      <c r="Z25" s="83" t="str">
        <f t="shared" si="13"/>
        <v/>
      </c>
      <c r="AA25" s="82" t="str">
        <f t="shared" si="14"/>
        <v>Fav</v>
      </c>
      <c r="AB25" s="82" t="str">
        <f t="shared" si="14"/>
        <v/>
      </c>
      <c r="AC25" s="82" t="str">
        <f t="shared" si="14"/>
        <v/>
      </c>
      <c r="AD25" s="82" t="str">
        <f t="shared" si="14"/>
        <v/>
      </c>
      <c r="AE25" s="83" t="str">
        <f t="shared" si="14"/>
        <v/>
      </c>
    </row>
    <row r="26" spans="2:31" ht="16.5" customHeight="1" x14ac:dyDescent="0.3">
      <c r="B26" s="144">
        <v>1</v>
      </c>
      <c r="C26" s="152" t="s">
        <v>0</v>
      </c>
      <c r="D26" s="60">
        <v>-12000</v>
      </c>
      <c r="E26" s="272">
        <v>23</v>
      </c>
      <c r="F26" s="273">
        <v>134</v>
      </c>
      <c r="G26" s="225">
        <f t="shared" si="10"/>
        <v>16</v>
      </c>
      <c r="H26" s="152" t="s">
        <v>137</v>
      </c>
      <c r="I26" s="61">
        <v>6000</v>
      </c>
      <c r="J26" s="125" t="s">
        <v>133</v>
      </c>
      <c r="K26" s="127">
        <v>0.50694444444444442</v>
      </c>
      <c r="M26" s="90">
        <v>87</v>
      </c>
      <c r="N26" s="75" t="s">
        <v>73</v>
      </c>
      <c r="O26" s="90">
        <v>45</v>
      </c>
      <c r="P26" s="11" t="str">
        <f t="shared" si="11"/>
        <v>Fav</v>
      </c>
      <c r="Q26" s="11" t="str">
        <f t="shared" si="12"/>
        <v>Under</v>
      </c>
      <c r="R26" s="11" t="str">
        <f t="shared" si="8"/>
        <v>no</v>
      </c>
      <c r="S26" s="11" t="str">
        <f t="shared" si="5"/>
        <v/>
      </c>
      <c r="T26" s="11" t="str">
        <f t="shared" si="15"/>
        <v>no</v>
      </c>
      <c r="U26" s="17" t="str">
        <f t="shared" si="7"/>
        <v>Fav</v>
      </c>
      <c r="V26" s="81" t="str">
        <f t="shared" si="13"/>
        <v/>
      </c>
      <c r="W26" s="82" t="str">
        <f t="shared" si="13"/>
        <v/>
      </c>
      <c r="X26" s="82" t="str">
        <f t="shared" si="13"/>
        <v/>
      </c>
      <c r="Y26" s="82" t="str">
        <f t="shared" si="13"/>
        <v/>
      </c>
      <c r="Z26" s="83" t="str">
        <f t="shared" si="13"/>
        <v>Fav</v>
      </c>
      <c r="AA26" s="82" t="str">
        <f t="shared" si="14"/>
        <v/>
      </c>
      <c r="AB26" s="82" t="str">
        <f t="shared" si="14"/>
        <v/>
      </c>
      <c r="AC26" s="82" t="str">
        <f t="shared" si="14"/>
        <v/>
      </c>
      <c r="AD26" s="82" t="str">
        <f t="shared" si="14"/>
        <v/>
      </c>
      <c r="AE26" s="83" t="str">
        <f t="shared" si="14"/>
        <v>Fav</v>
      </c>
    </row>
    <row r="27" spans="2:31" ht="16.5" customHeight="1" x14ac:dyDescent="0.3">
      <c r="B27" s="223">
        <v>10</v>
      </c>
      <c r="C27" s="221" t="s">
        <v>139</v>
      </c>
      <c r="D27" s="46">
        <v>-115</v>
      </c>
      <c r="E27" s="269">
        <v>1</v>
      </c>
      <c r="F27" s="271">
        <v>122</v>
      </c>
      <c r="G27" s="226">
        <f t="shared" si="10"/>
        <v>7</v>
      </c>
      <c r="H27" s="221" t="s">
        <v>138</v>
      </c>
      <c r="I27" s="53">
        <v>100</v>
      </c>
      <c r="J27" s="216" t="s">
        <v>134</v>
      </c>
      <c r="K27" s="217">
        <v>0.54861111111111105</v>
      </c>
      <c r="M27" s="90">
        <v>50</v>
      </c>
      <c r="N27" s="75" t="s">
        <v>73</v>
      </c>
      <c r="O27" s="90">
        <v>57</v>
      </c>
      <c r="P27" s="11" t="str">
        <f t="shared" si="11"/>
        <v>Dog</v>
      </c>
      <c r="Q27" s="11" t="str">
        <f t="shared" si="12"/>
        <v>Under</v>
      </c>
      <c r="R27" s="11" t="str">
        <f t="shared" si="8"/>
        <v>no</v>
      </c>
      <c r="S27" s="11" t="str">
        <f t="shared" si="5"/>
        <v>no</v>
      </c>
      <c r="T27" s="11" t="str">
        <f t="shared" si="15"/>
        <v>no</v>
      </c>
      <c r="U27" s="17" t="str">
        <f t="shared" si="7"/>
        <v/>
      </c>
      <c r="V27" s="81" t="str">
        <f t="shared" si="13"/>
        <v/>
      </c>
      <c r="W27" s="82" t="str">
        <f t="shared" si="13"/>
        <v/>
      </c>
      <c r="X27" s="82" t="str">
        <f t="shared" si="13"/>
        <v/>
      </c>
      <c r="Y27" s="82" t="str">
        <f t="shared" si="13"/>
        <v/>
      </c>
      <c r="Z27" s="83" t="str">
        <f t="shared" si="13"/>
        <v/>
      </c>
      <c r="AA27" s="82" t="str">
        <f t="shared" si="14"/>
        <v/>
      </c>
      <c r="AB27" s="82" t="str">
        <f t="shared" si="14"/>
        <v/>
      </c>
      <c r="AC27" s="82" t="str">
        <f t="shared" si="14"/>
        <v/>
      </c>
      <c r="AD27" s="82" t="str">
        <f t="shared" si="14"/>
        <v/>
      </c>
      <c r="AE27" s="83" t="str">
        <f t="shared" si="14"/>
        <v/>
      </c>
    </row>
    <row r="28" spans="2:31" ht="16.5" customHeight="1" x14ac:dyDescent="0.3">
      <c r="B28" s="144">
        <v>1</v>
      </c>
      <c r="C28" s="152" t="s">
        <v>23</v>
      </c>
      <c r="D28" s="60">
        <v>-14000</v>
      </c>
      <c r="E28" s="272">
        <v>25</v>
      </c>
      <c r="F28" s="273">
        <v>140</v>
      </c>
      <c r="G28" s="225">
        <f>17-B28</f>
        <v>16</v>
      </c>
      <c r="H28" s="152" t="s">
        <v>145</v>
      </c>
      <c r="I28" s="61">
        <v>7000</v>
      </c>
      <c r="J28" s="125" t="s">
        <v>136</v>
      </c>
      <c r="K28" s="127">
        <v>0.56944444444444442</v>
      </c>
      <c r="M28" s="90">
        <v>75</v>
      </c>
      <c r="N28" s="75" t="s">
        <v>73</v>
      </c>
      <c r="O28" s="90">
        <v>46</v>
      </c>
      <c r="P28" s="11" t="str">
        <f t="shared" si="11"/>
        <v>Fav</v>
      </c>
      <c r="Q28" s="11" t="str">
        <f t="shared" si="12"/>
        <v>Under</v>
      </c>
      <c r="R28" s="11" t="str">
        <f t="shared" si="8"/>
        <v>no</v>
      </c>
      <c r="S28" s="11" t="str">
        <f t="shared" si="5"/>
        <v/>
      </c>
      <c r="T28" s="11" t="str">
        <f t="shared" si="15"/>
        <v>no</v>
      </c>
      <c r="U28" s="17" t="str">
        <f t="shared" si="7"/>
        <v>Fav</v>
      </c>
      <c r="V28" s="81" t="str">
        <f t="shared" si="13"/>
        <v/>
      </c>
      <c r="W28" s="82" t="str">
        <f t="shared" si="13"/>
        <v/>
      </c>
      <c r="X28" s="82" t="str">
        <f t="shared" si="13"/>
        <v/>
      </c>
      <c r="Y28" s="82" t="str">
        <f t="shared" si="13"/>
        <v/>
      </c>
      <c r="Z28" s="83" t="str">
        <f t="shared" si="13"/>
        <v>Fav</v>
      </c>
      <c r="AA28" s="82" t="str">
        <f t="shared" si="14"/>
        <v/>
      </c>
      <c r="AB28" s="82" t="str">
        <f t="shared" si="14"/>
        <v/>
      </c>
      <c r="AC28" s="82" t="str">
        <f t="shared" si="14"/>
        <v/>
      </c>
      <c r="AD28" s="82" t="str">
        <f t="shared" si="14"/>
        <v/>
      </c>
      <c r="AE28" s="83" t="str">
        <f t="shared" si="14"/>
        <v>Fav</v>
      </c>
    </row>
    <row r="29" spans="2:31" ht="16.5" customHeight="1" x14ac:dyDescent="0.3">
      <c r="B29" s="223">
        <v>1</v>
      </c>
      <c r="C29" s="221" t="s">
        <v>5</v>
      </c>
      <c r="D29" s="46">
        <v>-12000</v>
      </c>
      <c r="E29" s="269">
        <v>22.5</v>
      </c>
      <c r="F29" s="271">
        <v>136</v>
      </c>
      <c r="G29" s="226">
        <f t="shared" si="10"/>
        <v>16</v>
      </c>
      <c r="H29" s="221" t="s">
        <v>140</v>
      </c>
      <c r="I29" s="53">
        <v>6000</v>
      </c>
      <c r="J29" s="216" t="s">
        <v>131</v>
      </c>
      <c r="K29" s="217">
        <v>0.65972222222222221</v>
      </c>
      <c r="M29" s="90">
        <v>72</v>
      </c>
      <c r="N29" s="75" t="s">
        <v>73</v>
      </c>
      <c r="O29" s="90">
        <v>53</v>
      </c>
      <c r="P29" s="11" t="str">
        <f t="shared" si="11"/>
        <v>Dog</v>
      </c>
      <c r="Q29" s="11" t="str">
        <f t="shared" si="12"/>
        <v>Under</v>
      </c>
      <c r="R29" s="11" t="str">
        <f t="shared" si="8"/>
        <v>yes</v>
      </c>
      <c r="S29" s="11" t="str">
        <f t="shared" si="5"/>
        <v/>
      </c>
      <c r="T29" s="11" t="str">
        <f t="shared" si="15"/>
        <v>no</v>
      </c>
      <c r="U29" s="17" t="str">
        <f t="shared" si="7"/>
        <v>Dog</v>
      </c>
      <c r="V29" s="81" t="str">
        <f t="shared" si="13"/>
        <v/>
      </c>
      <c r="W29" s="82" t="str">
        <f t="shared" si="13"/>
        <v/>
      </c>
      <c r="X29" s="82" t="str">
        <f t="shared" si="13"/>
        <v/>
      </c>
      <c r="Y29" s="82" t="str">
        <f t="shared" si="13"/>
        <v/>
      </c>
      <c r="Z29" s="83" t="str">
        <f t="shared" si="13"/>
        <v>Dog</v>
      </c>
      <c r="AA29" s="82" t="str">
        <f t="shared" si="14"/>
        <v/>
      </c>
      <c r="AB29" s="82" t="str">
        <f t="shared" si="14"/>
        <v/>
      </c>
      <c r="AC29" s="82" t="str">
        <f t="shared" si="14"/>
        <v/>
      </c>
      <c r="AD29" s="82" t="str">
        <f t="shared" si="14"/>
        <v/>
      </c>
      <c r="AE29" s="83" t="str">
        <f t="shared" si="14"/>
        <v>Fav</v>
      </c>
    </row>
    <row r="30" spans="2:31" ht="16.5" customHeight="1" x14ac:dyDescent="0.3">
      <c r="B30" s="144">
        <v>2</v>
      </c>
      <c r="C30" s="152" t="s">
        <v>22</v>
      </c>
      <c r="D30" s="60">
        <v>-3000</v>
      </c>
      <c r="E30" s="272">
        <v>17.5</v>
      </c>
      <c r="F30" s="273">
        <v>158.5</v>
      </c>
      <c r="G30" s="225">
        <f t="shared" si="10"/>
        <v>15</v>
      </c>
      <c r="H30" s="152" t="s">
        <v>109</v>
      </c>
      <c r="I30" s="61">
        <v>1650</v>
      </c>
      <c r="J30" s="125" t="s">
        <v>133</v>
      </c>
      <c r="K30" s="127">
        <v>0.67708333333333337</v>
      </c>
      <c r="M30" s="90">
        <v>102</v>
      </c>
      <c r="N30" s="75" t="s">
        <v>73</v>
      </c>
      <c r="O30" s="90">
        <v>87</v>
      </c>
      <c r="P30" s="11" t="str">
        <f t="shared" si="11"/>
        <v>Dog</v>
      </c>
      <c r="Q30" s="11" t="str">
        <f t="shared" si="12"/>
        <v>Over</v>
      </c>
      <c r="R30" s="11" t="str">
        <f t="shared" si="8"/>
        <v>yes</v>
      </c>
      <c r="S30" s="11" t="str">
        <f t="shared" si="5"/>
        <v/>
      </c>
      <c r="T30" s="11" t="str">
        <f t="shared" si="15"/>
        <v>no</v>
      </c>
      <c r="U30" s="17" t="str">
        <f t="shared" si="7"/>
        <v>Dog</v>
      </c>
      <c r="V30" s="81" t="str">
        <f t="shared" si="13"/>
        <v/>
      </c>
      <c r="W30" s="82" t="str">
        <f t="shared" si="13"/>
        <v/>
      </c>
      <c r="X30" s="82" t="str">
        <f t="shared" si="13"/>
        <v/>
      </c>
      <c r="Y30" s="82" t="str">
        <f t="shared" si="13"/>
        <v>Dog</v>
      </c>
      <c r="Z30" s="83" t="str">
        <f t="shared" si="13"/>
        <v/>
      </c>
      <c r="AA30" s="82" t="str">
        <f t="shared" si="14"/>
        <v/>
      </c>
      <c r="AB30" s="82" t="str">
        <f t="shared" si="14"/>
        <v/>
      </c>
      <c r="AC30" s="82" t="str">
        <f t="shared" si="14"/>
        <v/>
      </c>
      <c r="AD30" s="82" t="str">
        <f t="shared" si="14"/>
        <v>Fav</v>
      </c>
      <c r="AE30" s="83" t="str">
        <f t="shared" si="14"/>
        <v/>
      </c>
    </row>
    <row r="31" spans="2:31" ht="16.5" customHeight="1" x14ac:dyDescent="0.3">
      <c r="B31" s="223">
        <v>3</v>
      </c>
      <c r="C31" s="221" t="s">
        <v>108</v>
      </c>
      <c r="D31" s="46">
        <v>-1600</v>
      </c>
      <c r="E31" s="269">
        <v>14.5</v>
      </c>
      <c r="F31" s="271">
        <v>119.5</v>
      </c>
      <c r="G31" s="226">
        <f t="shared" si="10"/>
        <v>14</v>
      </c>
      <c r="H31" s="221" t="s">
        <v>141</v>
      </c>
      <c r="I31" s="53">
        <v>1075</v>
      </c>
      <c r="J31" s="216" t="s">
        <v>134</v>
      </c>
      <c r="K31" s="217">
        <v>0.68055555555555547</v>
      </c>
      <c r="M31" s="90">
        <v>65</v>
      </c>
      <c r="N31" s="75" t="s">
        <v>73</v>
      </c>
      <c r="O31" s="90">
        <v>43</v>
      </c>
      <c r="P31" s="11" t="str">
        <f t="shared" si="11"/>
        <v>Fav</v>
      </c>
      <c r="Q31" s="11" t="str">
        <f t="shared" si="12"/>
        <v>Under</v>
      </c>
      <c r="R31" s="11" t="str">
        <f t="shared" si="8"/>
        <v>no</v>
      </c>
      <c r="S31" s="11" t="str">
        <f t="shared" si="5"/>
        <v/>
      </c>
      <c r="T31" s="11" t="str">
        <f t="shared" si="15"/>
        <v>no</v>
      </c>
      <c r="U31" s="17" t="str">
        <f t="shared" si="7"/>
        <v>Fav</v>
      </c>
      <c r="V31" s="81" t="str">
        <f t="shared" si="13"/>
        <v/>
      </c>
      <c r="W31" s="82" t="str">
        <f t="shared" si="13"/>
        <v/>
      </c>
      <c r="X31" s="82" t="str">
        <f t="shared" si="13"/>
        <v>Fav</v>
      </c>
      <c r="Y31" s="82" t="str">
        <f t="shared" si="13"/>
        <v/>
      </c>
      <c r="Z31" s="83" t="str">
        <f t="shared" si="13"/>
        <v/>
      </c>
      <c r="AA31" s="82" t="str">
        <f t="shared" si="14"/>
        <v/>
      </c>
      <c r="AB31" s="82" t="str">
        <f t="shared" si="14"/>
        <v/>
      </c>
      <c r="AC31" s="82" t="str">
        <f t="shared" si="14"/>
        <v>Fav</v>
      </c>
      <c r="AD31" s="82" t="str">
        <f t="shared" si="14"/>
        <v/>
      </c>
      <c r="AE31" s="83" t="str">
        <f t="shared" si="14"/>
        <v/>
      </c>
    </row>
    <row r="32" spans="2:31" ht="16.5" customHeight="1" x14ac:dyDescent="0.3">
      <c r="B32" s="144">
        <v>6</v>
      </c>
      <c r="C32" s="152" t="s">
        <v>110</v>
      </c>
      <c r="D32" s="60">
        <v>-115</v>
      </c>
      <c r="E32" s="272">
        <v>1</v>
      </c>
      <c r="F32" s="273">
        <v>140.5</v>
      </c>
      <c r="G32" s="225">
        <f t="shared" si="10"/>
        <v>11</v>
      </c>
      <c r="H32" s="152" t="s">
        <v>7</v>
      </c>
      <c r="I32" s="61">
        <v>95</v>
      </c>
      <c r="J32" s="125" t="s">
        <v>136</v>
      </c>
      <c r="K32" s="127">
        <v>0.68402777777777779</v>
      </c>
      <c r="M32" s="90">
        <v>55</v>
      </c>
      <c r="N32" s="75" t="s">
        <v>73</v>
      </c>
      <c r="O32" s="90">
        <v>66</v>
      </c>
      <c r="P32" s="11" t="str">
        <f t="shared" si="11"/>
        <v>Dog</v>
      </c>
      <c r="Q32" s="11" t="str">
        <f t="shared" si="12"/>
        <v>Under</v>
      </c>
      <c r="R32" s="11" t="str">
        <f t="shared" si="8"/>
        <v>no</v>
      </c>
      <c r="S32" s="11" t="str">
        <f t="shared" si="5"/>
        <v>no</v>
      </c>
      <c r="T32" s="11" t="str">
        <f t="shared" si="15"/>
        <v>no</v>
      </c>
      <c r="U32" s="17" t="str">
        <f t="shared" si="7"/>
        <v/>
      </c>
      <c r="V32" s="81" t="str">
        <f t="shared" si="13"/>
        <v/>
      </c>
      <c r="W32" s="82" t="str">
        <f t="shared" si="13"/>
        <v/>
      </c>
      <c r="X32" s="82" t="str">
        <f t="shared" si="13"/>
        <v/>
      </c>
      <c r="Y32" s="82" t="str">
        <f t="shared" si="13"/>
        <v/>
      </c>
      <c r="Z32" s="83" t="str">
        <f t="shared" si="13"/>
        <v/>
      </c>
      <c r="AA32" s="82" t="str">
        <f t="shared" si="14"/>
        <v/>
      </c>
      <c r="AB32" s="82" t="str">
        <f t="shared" si="14"/>
        <v/>
      </c>
      <c r="AC32" s="82" t="str">
        <f t="shared" si="14"/>
        <v/>
      </c>
      <c r="AD32" s="82" t="str">
        <f t="shared" si="14"/>
        <v/>
      </c>
      <c r="AE32" s="83" t="str">
        <f t="shared" si="14"/>
        <v/>
      </c>
    </row>
    <row r="33" spans="2:31" ht="16.5" customHeight="1" x14ac:dyDescent="0.3">
      <c r="B33" s="223">
        <v>8</v>
      </c>
      <c r="C33" s="221" t="s">
        <v>15</v>
      </c>
      <c r="D33" s="46">
        <v>-130</v>
      </c>
      <c r="E33" s="269">
        <v>2.5</v>
      </c>
      <c r="F33" s="271">
        <v>132.5</v>
      </c>
      <c r="G33" s="226">
        <f t="shared" si="10"/>
        <v>9</v>
      </c>
      <c r="H33" s="221" t="s">
        <v>60</v>
      </c>
      <c r="I33" s="53">
        <v>110</v>
      </c>
      <c r="J33" s="216" t="s">
        <v>131</v>
      </c>
      <c r="K33" s="217">
        <v>0.76388888888888884</v>
      </c>
      <c r="M33" s="90">
        <v>62</v>
      </c>
      <c r="N33" s="75" t="s">
        <v>73</v>
      </c>
      <c r="O33" s="90">
        <v>73</v>
      </c>
      <c r="P33" s="11" t="str">
        <f t="shared" si="11"/>
        <v>Dog</v>
      </c>
      <c r="Q33" s="11" t="str">
        <f t="shared" si="12"/>
        <v>Over</v>
      </c>
      <c r="R33" s="11" t="str">
        <f t="shared" si="8"/>
        <v>no</v>
      </c>
      <c r="S33" s="11" t="str">
        <f t="shared" si="5"/>
        <v>no</v>
      </c>
      <c r="T33" s="11" t="str">
        <f t="shared" si="15"/>
        <v>no</v>
      </c>
      <c r="U33" s="17" t="str">
        <f t="shared" si="7"/>
        <v/>
      </c>
      <c r="V33" s="81" t="str">
        <f t="shared" si="13"/>
        <v/>
      </c>
      <c r="W33" s="82" t="str">
        <f t="shared" si="13"/>
        <v/>
      </c>
      <c r="X33" s="82" t="str">
        <f t="shared" si="13"/>
        <v/>
      </c>
      <c r="Y33" s="82" t="str">
        <f t="shared" si="13"/>
        <v/>
      </c>
      <c r="Z33" s="83" t="str">
        <f t="shared" si="13"/>
        <v/>
      </c>
      <c r="AA33" s="82" t="str">
        <f t="shared" si="14"/>
        <v/>
      </c>
      <c r="AB33" s="82" t="str">
        <f t="shared" si="14"/>
        <v/>
      </c>
      <c r="AC33" s="82" t="str">
        <f t="shared" si="14"/>
        <v/>
      </c>
      <c r="AD33" s="82" t="str">
        <f t="shared" si="14"/>
        <v/>
      </c>
      <c r="AE33" s="83" t="str">
        <f t="shared" si="14"/>
        <v/>
      </c>
    </row>
    <row r="34" spans="2:31" ht="16.5" customHeight="1" x14ac:dyDescent="0.3">
      <c r="B34" s="144">
        <v>7</v>
      </c>
      <c r="C34" s="152" t="s">
        <v>142</v>
      </c>
      <c r="D34" s="60">
        <v>-255</v>
      </c>
      <c r="E34" s="272">
        <v>5.5</v>
      </c>
      <c r="F34" s="273">
        <v>139.5</v>
      </c>
      <c r="G34" s="225">
        <f t="shared" si="10"/>
        <v>10</v>
      </c>
      <c r="H34" s="152" t="s">
        <v>143</v>
      </c>
      <c r="I34" s="61">
        <v>215</v>
      </c>
      <c r="J34" s="125" t="s">
        <v>133</v>
      </c>
      <c r="K34" s="127">
        <v>0.78125</v>
      </c>
      <c r="M34" s="90">
        <v>68</v>
      </c>
      <c r="N34" s="75" t="s">
        <v>73</v>
      </c>
      <c r="O34" s="90">
        <v>65</v>
      </c>
      <c r="P34" s="11" t="str">
        <f t="shared" si="11"/>
        <v>Dog</v>
      </c>
      <c r="Q34" s="11" t="str">
        <f t="shared" si="12"/>
        <v>Under</v>
      </c>
      <c r="R34" s="11" t="str">
        <f t="shared" si="8"/>
        <v>yes</v>
      </c>
      <c r="S34" s="11" t="str">
        <f t="shared" si="5"/>
        <v/>
      </c>
      <c r="T34" s="11" t="str">
        <f t="shared" si="15"/>
        <v>no</v>
      </c>
      <c r="U34" s="17" t="str">
        <f t="shared" si="7"/>
        <v/>
      </c>
      <c r="V34" s="81" t="str">
        <f t="shared" si="13"/>
        <v/>
      </c>
      <c r="W34" s="82" t="str">
        <f t="shared" si="13"/>
        <v/>
      </c>
      <c r="X34" s="82" t="str">
        <f t="shared" si="13"/>
        <v/>
      </c>
      <c r="Y34" s="82" t="str">
        <f t="shared" si="13"/>
        <v/>
      </c>
      <c r="Z34" s="83" t="str">
        <f t="shared" si="13"/>
        <v/>
      </c>
      <c r="AA34" s="82" t="str">
        <f t="shared" si="14"/>
        <v/>
      </c>
      <c r="AB34" s="82" t="str">
        <f t="shared" si="14"/>
        <v/>
      </c>
      <c r="AC34" s="82" t="str">
        <f t="shared" si="14"/>
        <v/>
      </c>
      <c r="AD34" s="82" t="str">
        <f t="shared" si="14"/>
        <v/>
      </c>
      <c r="AE34" s="83" t="str">
        <f t="shared" si="14"/>
        <v/>
      </c>
    </row>
    <row r="35" spans="2:31" ht="16.5" customHeight="1" x14ac:dyDescent="0.3">
      <c r="B35" s="223">
        <v>6</v>
      </c>
      <c r="C35" s="221" t="s">
        <v>16</v>
      </c>
      <c r="D35" s="46">
        <v>-245</v>
      </c>
      <c r="E35" s="269">
        <v>5.5</v>
      </c>
      <c r="F35" s="271">
        <v>136</v>
      </c>
      <c r="G35" s="226">
        <f>17-B35</f>
        <v>11</v>
      </c>
      <c r="H35" s="221" t="s">
        <v>30</v>
      </c>
      <c r="I35" s="53">
        <v>205</v>
      </c>
      <c r="J35" s="216" t="s">
        <v>134</v>
      </c>
      <c r="K35" s="217">
        <v>0.78472222222222221</v>
      </c>
      <c r="M35" s="90">
        <v>56</v>
      </c>
      <c r="N35" s="75" t="s">
        <v>73</v>
      </c>
      <c r="O35" s="90">
        <v>74</v>
      </c>
      <c r="P35" s="11" t="str">
        <f t="shared" si="11"/>
        <v>Dog</v>
      </c>
      <c r="Q35" s="11" t="str">
        <f t="shared" si="12"/>
        <v>Under</v>
      </c>
      <c r="R35" s="11" t="str">
        <f t="shared" si="8"/>
        <v>no</v>
      </c>
      <c r="S35" s="11" t="str">
        <f t="shared" si="5"/>
        <v/>
      </c>
      <c r="T35" s="11" t="str">
        <f t="shared" si="15"/>
        <v>no</v>
      </c>
      <c r="U35" s="17" t="str">
        <f t="shared" si="7"/>
        <v/>
      </c>
      <c r="V35" s="81" t="str">
        <f t="shared" si="13"/>
        <v/>
      </c>
      <c r="W35" s="82" t="str">
        <f t="shared" si="13"/>
        <v/>
      </c>
      <c r="X35" s="82" t="str">
        <f t="shared" si="13"/>
        <v/>
      </c>
      <c r="Y35" s="82" t="str">
        <f t="shared" si="13"/>
        <v/>
      </c>
      <c r="Z35" s="83" t="str">
        <f t="shared" si="13"/>
        <v/>
      </c>
      <c r="AA35" s="82" t="str">
        <f t="shared" si="14"/>
        <v/>
      </c>
      <c r="AB35" s="82" t="str">
        <f t="shared" si="14"/>
        <v/>
      </c>
      <c r="AC35" s="82" t="str">
        <f t="shared" si="14"/>
        <v/>
      </c>
      <c r="AD35" s="82" t="str">
        <f t="shared" si="14"/>
        <v/>
      </c>
      <c r="AE35" s="83" t="str">
        <f t="shared" si="14"/>
        <v/>
      </c>
    </row>
    <row r="36" spans="2:31" ht="16.5" customHeight="1" x14ac:dyDescent="0.3">
      <c r="B36" s="146">
        <v>3</v>
      </c>
      <c r="C36" s="154" t="s">
        <v>2</v>
      </c>
      <c r="D36" s="64">
        <v>-1100</v>
      </c>
      <c r="E36" s="274">
        <v>12</v>
      </c>
      <c r="F36" s="275">
        <v>129</v>
      </c>
      <c r="G36" s="227">
        <v>11.5</v>
      </c>
      <c r="H36" s="154" t="s">
        <v>144</v>
      </c>
      <c r="I36" s="65">
        <v>800</v>
      </c>
      <c r="J36" s="126" t="s">
        <v>136</v>
      </c>
      <c r="K36" s="128">
        <v>0.78819444444444453</v>
      </c>
      <c r="M36" s="90">
        <v>77</v>
      </c>
      <c r="N36" s="75" t="s">
        <v>73</v>
      </c>
      <c r="O36" s="90">
        <v>60</v>
      </c>
      <c r="P36" s="11" t="str">
        <f t="shared" si="11"/>
        <v>Fav</v>
      </c>
      <c r="Q36" s="11" t="str">
        <f t="shared" si="12"/>
        <v>Over</v>
      </c>
      <c r="R36" s="11" t="str">
        <f t="shared" si="8"/>
        <v>no</v>
      </c>
      <c r="S36" s="11" t="str">
        <f t="shared" si="5"/>
        <v/>
      </c>
      <c r="T36" s="11" t="str">
        <f t="shared" si="15"/>
        <v>no</v>
      </c>
      <c r="U36" s="69" t="str">
        <f t="shared" si="7"/>
        <v>Fav</v>
      </c>
      <c r="V36" s="85" t="str">
        <f t="shared" si="13"/>
        <v/>
      </c>
      <c r="W36" s="86" t="str">
        <f t="shared" si="13"/>
        <v/>
      </c>
      <c r="X36" s="86" t="str">
        <f t="shared" si="13"/>
        <v>Fav</v>
      </c>
      <c r="Y36" s="86" t="str">
        <f t="shared" si="13"/>
        <v/>
      </c>
      <c r="Z36" s="87" t="str">
        <f t="shared" si="13"/>
        <v/>
      </c>
      <c r="AA36" s="86" t="str">
        <f t="shared" si="14"/>
        <v/>
      </c>
      <c r="AB36" s="86" t="str">
        <f t="shared" si="14"/>
        <v/>
      </c>
      <c r="AC36" s="86" t="str">
        <f t="shared" si="14"/>
        <v>Fav</v>
      </c>
      <c r="AD36" s="86" t="str">
        <f t="shared" si="14"/>
        <v/>
      </c>
      <c r="AE36" s="87" t="str">
        <f t="shared" si="14"/>
        <v/>
      </c>
    </row>
    <row r="37" spans="2:31" ht="15.75" customHeight="1" x14ac:dyDescent="0.25">
      <c r="P37" s="201" t="str">
        <f>COUNTIF(P21:P36,"Fav")&amp;"-"&amp;COUNTIF(P21:P36,"Dog")&amp;"-"&amp;COUNTIF(P21:P36,"Push")</f>
        <v>4-12-0</v>
      </c>
      <c r="Q37" s="201" t="str">
        <f>COUNTIF(Q21:Q36,"Over")&amp;"-"&amp;COUNTIF(Q21:Q36,"Under")&amp;"-"&amp;COUNTIF(Q21:Q36,"Push")</f>
        <v>5-11-0</v>
      </c>
      <c r="R37" s="201" t="str">
        <f>COUNTIF(R21:R36,"yes")&amp;"-"&amp;COUNTIF(R21:R36,"no")</f>
        <v>6-10</v>
      </c>
      <c r="S37" s="201" t="str">
        <f>COUNTIF(S21:S36,"yes")&amp;"-"&amp;COUNTIF(S21:S36,"no")</f>
        <v>0-5</v>
      </c>
      <c r="T37" s="201" t="str">
        <f>COUNTIF(T21:T36,"yes")&amp;"-"&amp;COUNTIF(T21:T36,"no")</f>
        <v>1-15</v>
      </c>
      <c r="U37" s="201" t="str">
        <f t="shared" ref="U37:Z37" si="16">COUNTIF(U21:U36,"Fav")&amp;"-"&amp;COUNTIF(U21:U36,"Dog")&amp;"-"&amp;COUNTIF(U21:U36,"Push")</f>
        <v>4-5-0</v>
      </c>
      <c r="V37" s="201" t="str">
        <f t="shared" si="16"/>
        <v>0-1-0</v>
      </c>
      <c r="W37" s="201" t="str">
        <f t="shared" si="16"/>
        <v>0-1-0</v>
      </c>
      <c r="X37" s="201" t="str">
        <f t="shared" si="16"/>
        <v>2-0-0</v>
      </c>
      <c r="Y37" s="201" t="str">
        <f t="shared" si="16"/>
        <v>0-2-0</v>
      </c>
      <c r="Z37" s="201" t="str">
        <f t="shared" si="16"/>
        <v>2-1-0</v>
      </c>
      <c r="AA37" s="201" t="str">
        <f>COUNTIF(AA21:AA36,"Fav")&amp;"-"&amp;COUNTIF(AA21:AA36,"Dog")</f>
        <v>1-0</v>
      </c>
      <c r="AB37" s="201" t="str">
        <f>COUNTIF(AB21:AB36,"Fav")&amp;"-"&amp;COUNTIF(AB21:AB36,"Dog")</f>
        <v>1-0</v>
      </c>
      <c r="AC37" s="201" t="str">
        <f>COUNTIF(AC21:AC36,"Fav")&amp;"-"&amp;COUNTIF(AC21:AC36,"Dog")</f>
        <v>2-0</v>
      </c>
      <c r="AD37" s="201" t="str">
        <f>COUNTIF(AD21:AD36,"Fav")&amp;"-"&amp;COUNTIF(AD21:AD36,"Dog")</f>
        <v>2-0</v>
      </c>
      <c r="AE37" s="201" t="str">
        <f>COUNTIF(AE21:AE36,"Fav")&amp;"-"&amp;COUNTIF(AE21:AE36,"Dog")</f>
        <v>3-0</v>
      </c>
    </row>
    <row r="38" spans="2:31" ht="15.75" customHeight="1" x14ac:dyDescent="0.25">
      <c r="O38" s="15" t="s">
        <v>114</v>
      </c>
      <c r="P38" s="202" t="str">
        <f>COUNTIF(P4:P36,"Fav")&amp;"-"&amp;COUNTIF(P4:P36,"Dog")&amp;"-"&amp;COUNTIF(P4:P36,"Push")</f>
        <v>12-20-0</v>
      </c>
      <c r="Q38" s="202" t="str">
        <f>COUNTIF(Q4:Q37,"Over")&amp;"-"&amp;COUNTIF(Q4:Q37,"Under")&amp;"-"&amp;COUNTIF(Q4:Q36,"Push")</f>
        <v>14-17-1</v>
      </c>
      <c r="R38" s="202" t="str">
        <f>COUNTIF(R4:R37,"yes")&amp;"-"&amp;COUNTIF(R4:R37,"no")</f>
        <v>9-23</v>
      </c>
      <c r="S38" s="201" t="str">
        <f>COUNTIF(S4:S37,"yes")&amp;"-"&amp;COUNTIF(S4:S37,"no")</f>
        <v>1-12</v>
      </c>
      <c r="T38" s="201" t="str">
        <f>COUNTIF(T4:T37,"yes")&amp;"-"&amp;COUNTIF(T4:T37,"no")</f>
        <v>3-29</v>
      </c>
      <c r="U38" s="202" t="str">
        <f t="shared" ref="U38:Z38" si="17">COUNTIF(U4:U37,"Fav")&amp;"-"&amp;COUNTIF(U4:U37,"Dog")&amp;"-"&amp;COUNTIF(U4:U37,"Push")</f>
        <v>11-9-0</v>
      </c>
      <c r="V38" s="202" t="str">
        <f t="shared" si="17"/>
        <v>2-2-0</v>
      </c>
      <c r="W38" s="202" t="str">
        <f t="shared" si="17"/>
        <v>1-3-0</v>
      </c>
      <c r="X38" s="202" t="str">
        <f t="shared" si="17"/>
        <v>3-1-0</v>
      </c>
      <c r="Y38" s="202" t="str">
        <f t="shared" si="17"/>
        <v>2-2-0</v>
      </c>
      <c r="Z38" s="202" t="str">
        <f t="shared" si="17"/>
        <v>3-1-0</v>
      </c>
      <c r="AA38" s="202" t="str">
        <f>COUNTIF(AA4:AA37,"Fav")&amp;"-"&amp;COUNTIF(AA4:AA37,"Dog")</f>
        <v>3-1</v>
      </c>
      <c r="AB38" s="202" t="str">
        <f>COUNTIF(AB4:AB37,"Fav")&amp;"-"&amp;COUNTIF(AB4:AB37,"Dog")</f>
        <v>3-1</v>
      </c>
      <c r="AC38" s="202" t="str">
        <f>COUNTIF(AC4:AC37,"Fav")&amp;"-"&amp;COUNTIF(AC4:AC37,"Dog")</f>
        <v>4-0</v>
      </c>
      <c r="AD38" s="202" t="str">
        <f>COUNTIF(AD4:AD37,"Fav")&amp;"-"&amp;COUNTIF(AD4:AD37,"Dog")</f>
        <v>4-0</v>
      </c>
      <c r="AE38" s="202" t="str">
        <f>COUNTIF(AE4:AE37,"Fav")&amp;"-"&amp;COUNTIF(AE4:AE37,"Dog")</f>
        <v>4-0</v>
      </c>
    </row>
    <row r="40" spans="2:31" ht="25.5" customHeight="1" x14ac:dyDescent="0.35">
      <c r="B40" s="413" t="s">
        <v>358</v>
      </c>
      <c r="C40" s="455"/>
      <c r="D40" s="455"/>
      <c r="E40" s="455"/>
      <c r="F40" s="455"/>
      <c r="G40" s="455"/>
      <c r="H40" s="455"/>
      <c r="I40" s="455"/>
      <c r="J40" s="455"/>
      <c r="K40" s="457"/>
      <c r="M40" s="449"/>
      <c r="N40" s="450"/>
      <c r="O40" s="450"/>
      <c r="P40" s="450"/>
      <c r="Q40" s="450"/>
      <c r="R40" s="447" t="s">
        <v>197</v>
      </c>
      <c r="S40" s="447" t="s">
        <v>363</v>
      </c>
      <c r="T40" s="447" t="s">
        <v>252</v>
      </c>
      <c r="U40" s="449" t="s">
        <v>198</v>
      </c>
      <c r="V40" s="450"/>
      <c r="W40" s="450"/>
      <c r="X40" s="450"/>
      <c r="Y40" s="450"/>
      <c r="Z40" s="451"/>
      <c r="AA40" s="449" t="s">
        <v>200</v>
      </c>
      <c r="AB40" s="450"/>
      <c r="AC40" s="450"/>
      <c r="AD40" s="450"/>
      <c r="AE40" s="451"/>
    </row>
    <row r="41" spans="2:31" ht="12.75" x14ac:dyDescent="0.2">
      <c r="B41" s="47" t="s">
        <v>238</v>
      </c>
      <c r="C41" s="48" t="s">
        <v>236</v>
      </c>
      <c r="D41" s="48" t="s">
        <v>210</v>
      </c>
      <c r="E41" s="48" t="s">
        <v>233</v>
      </c>
      <c r="F41" s="48" t="s">
        <v>72</v>
      </c>
      <c r="G41" s="48" t="s">
        <v>238</v>
      </c>
      <c r="H41" s="48" t="s">
        <v>237</v>
      </c>
      <c r="I41" s="51" t="s">
        <v>210</v>
      </c>
      <c r="J41" s="48" t="s">
        <v>234</v>
      </c>
      <c r="K41" s="49" t="s">
        <v>235</v>
      </c>
      <c r="M41" s="453" t="s">
        <v>199</v>
      </c>
      <c r="N41" s="454"/>
      <c r="O41" s="454"/>
      <c r="P41" s="70" t="s">
        <v>71</v>
      </c>
      <c r="Q41" s="70" t="s">
        <v>72</v>
      </c>
      <c r="R41" s="448"/>
      <c r="S41" s="448"/>
      <c r="T41" s="448"/>
      <c r="U41" s="71" t="s">
        <v>77</v>
      </c>
      <c r="V41" s="72">
        <v>5</v>
      </c>
      <c r="W41" s="73">
        <v>4</v>
      </c>
      <c r="X41" s="73">
        <v>3</v>
      </c>
      <c r="Y41" s="73">
        <v>2</v>
      </c>
      <c r="Z41" s="74">
        <v>1</v>
      </c>
      <c r="AA41" s="92">
        <v>5</v>
      </c>
      <c r="AB41" s="73">
        <v>4</v>
      </c>
      <c r="AC41" s="73">
        <v>3</v>
      </c>
      <c r="AD41" s="73">
        <v>2</v>
      </c>
      <c r="AE41" s="74">
        <v>1</v>
      </c>
    </row>
    <row r="42" spans="2:31" ht="16.5" customHeight="1" x14ac:dyDescent="0.3">
      <c r="B42" s="222">
        <v>5</v>
      </c>
      <c r="C42" s="220" t="s">
        <v>88</v>
      </c>
      <c r="D42" s="45"/>
      <c r="E42" s="267">
        <v>1</v>
      </c>
      <c r="F42" s="270">
        <v>56.5</v>
      </c>
      <c r="G42" s="224">
        <f t="shared" ref="G42:G47" si="18">17-B42</f>
        <v>12</v>
      </c>
      <c r="H42" s="220" t="s">
        <v>115</v>
      </c>
      <c r="I42" s="52"/>
      <c r="J42" s="214" t="s">
        <v>116</v>
      </c>
      <c r="K42" s="215">
        <v>0.38541666666666669</v>
      </c>
      <c r="M42" s="90">
        <v>40</v>
      </c>
      <c r="N42" s="75" t="s">
        <v>73</v>
      </c>
      <c r="O42" s="90">
        <v>40</v>
      </c>
      <c r="P42" s="11" t="str">
        <f t="shared" ref="P42:P57" si="19">IF((M42-E42)&gt;O42,"Fav",IF(M42&lt;(O42+E42),"Dog","Push"))</f>
        <v>Dog</v>
      </c>
      <c r="Q42" s="11" t="str">
        <f t="shared" ref="Q42:Q57" si="20">IF((M42+O42)&gt;F42,"Over",IF((M42+O42)&lt;F42,"Under","Push"))</f>
        <v>Over</v>
      </c>
      <c r="R42" s="11" t="str">
        <f t="shared" ref="R42:R57" si="21">IF(AND(M42&gt;O42,M42-O42&lt;=E42),"yes","no")</f>
        <v>no</v>
      </c>
      <c r="S42" s="11" t="str">
        <f>IF(E42&lt;4,R42,"")</f>
        <v>no</v>
      </c>
      <c r="T42" s="11" t="str">
        <f>IF(AND((M42-O42)&gt;=(E42-1),(M42-O42)&lt;=(E42+1)),"yes", "no")</f>
        <v>yes</v>
      </c>
      <c r="U42" s="55" t="str">
        <f t="shared" ref="U42:U57" si="22">IF(B42&lt;6,P42,"")</f>
        <v>Dog</v>
      </c>
      <c r="V42" s="77" t="str">
        <f t="shared" ref="V42:Z57" si="23">IF($B42=V$3,$P42,"")</f>
        <v>Dog</v>
      </c>
      <c r="W42" s="78" t="str">
        <f t="shared" si="23"/>
        <v/>
      </c>
      <c r="X42" s="78" t="str">
        <f t="shared" si="23"/>
        <v/>
      </c>
      <c r="Y42" s="78" t="str">
        <f t="shared" si="23"/>
        <v/>
      </c>
      <c r="Z42" s="79" t="str">
        <f t="shared" si="23"/>
        <v/>
      </c>
      <c r="AA42" s="77" t="str">
        <f>IF($B42=AA$3,IF($M42=$O42,"Push",IF($M42&gt;$O42,"Fav","Dog")),"")</f>
        <v>Push</v>
      </c>
      <c r="AB42" s="78" t="str">
        <f>IF($B42=AB$3,IF($M42=$O42,"Push",IF($M42&gt;$O42,"Fav","Dog")),"")</f>
        <v/>
      </c>
      <c r="AC42" s="78" t="str">
        <f>IF($B42=AC$3,IF($M42=$O42,"Push",IF($M42&gt;$O42,"Fav","Dog")),"")</f>
        <v/>
      </c>
      <c r="AD42" s="78" t="str">
        <f>IF($B42=AD$3,IF($M42=$O42,"Push",IF($M42&gt;$O42,"Fav","Dog")),"")</f>
        <v/>
      </c>
      <c r="AE42" s="79" t="str">
        <f>IF($B42=AE$3,IF($M42=$O42,"Push",IF($M42&gt;$O42,"Fav","Dog")),"")</f>
        <v/>
      </c>
    </row>
    <row r="43" spans="2:31" ht="16.5" customHeight="1" x14ac:dyDescent="0.3">
      <c r="B43" s="144">
        <v>9</v>
      </c>
      <c r="C43" s="152" t="s">
        <v>117</v>
      </c>
      <c r="D43" s="60"/>
      <c r="E43" s="272">
        <v>0.5</v>
      </c>
      <c r="F43" s="273">
        <v>57</v>
      </c>
      <c r="G43" s="225">
        <f t="shared" si="18"/>
        <v>8</v>
      </c>
      <c r="H43" s="152" t="s">
        <v>38</v>
      </c>
      <c r="I43" s="61"/>
      <c r="J43" s="125" t="s">
        <v>259</v>
      </c>
      <c r="K43" s="127">
        <v>0.40277777777777773</v>
      </c>
      <c r="M43" s="90">
        <v>29</v>
      </c>
      <c r="N43" s="75" t="s">
        <v>73</v>
      </c>
      <c r="O43" s="90">
        <v>27</v>
      </c>
      <c r="P43" s="11" t="str">
        <f t="shared" si="19"/>
        <v>Fav</v>
      </c>
      <c r="Q43" s="11" t="str">
        <f t="shared" si="20"/>
        <v>Under</v>
      </c>
      <c r="R43" s="11" t="str">
        <f t="shared" si="21"/>
        <v>no</v>
      </c>
      <c r="S43" s="11" t="str">
        <f t="shared" ref="S43:S57" si="24">IF(E43&lt;4,R43,"")</f>
        <v>no</v>
      </c>
      <c r="T43" s="11" t="str">
        <f t="shared" ref="T43:T57" si="25">IF(AND((M43-O43)&gt;=(E43-1),(M43-O43)&lt;=(E43+1)),"yes", "no")</f>
        <v>no</v>
      </c>
      <c r="U43" s="17" t="str">
        <f t="shared" si="22"/>
        <v/>
      </c>
      <c r="V43" s="81" t="str">
        <f t="shared" si="23"/>
        <v/>
      </c>
      <c r="W43" s="82" t="str">
        <f t="shared" si="23"/>
        <v/>
      </c>
      <c r="X43" s="82" t="str">
        <f t="shared" si="23"/>
        <v/>
      </c>
      <c r="Y43" s="82" t="str">
        <f t="shared" si="23"/>
        <v/>
      </c>
      <c r="Z43" s="83" t="str">
        <f t="shared" si="23"/>
        <v/>
      </c>
      <c r="AA43" s="81" t="str">
        <f t="shared" ref="AA43:AE57" si="26">IF($B43=AA$3,IF($M43=$O43,"Push",IF($M43&gt;$O43,"Fav","Dog")),"")</f>
        <v/>
      </c>
      <c r="AB43" s="82" t="str">
        <f t="shared" si="26"/>
        <v/>
      </c>
      <c r="AC43" s="82" t="str">
        <f t="shared" si="26"/>
        <v/>
      </c>
      <c r="AD43" s="82" t="str">
        <f t="shared" si="26"/>
        <v/>
      </c>
      <c r="AE43" s="83" t="str">
        <f t="shared" si="26"/>
        <v/>
      </c>
    </row>
    <row r="44" spans="2:31" ht="16.5" customHeight="1" x14ac:dyDescent="0.3">
      <c r="B44" s="223">
        <v>4</v>
      </c>
      <c r="C44" s="221" t="s">
        <v>9</v>
      </c>
      <c r="D44" s="46"/>
      <c r="E44" s="269">
        <v>5.5</v>
      </c>
      <c r="F44" s="271">
        <v>61</v>
      </c>
      <c r="G44" s="226">
        <f t="shared" si="18"/>
        <v>13</v>
      </c>
      <c r="H44" s="221" t="s">
        <v>118</v>
      </c>
      <c r="I44" s="53"/>
      <c r="J44" s="216" t="s">
        <v>119</v>
      </c>
      <c r="K44" s="217">
        <v>0.44444444444444442</v>
      </c>
      <c r="M44" s="90">
        <v>33</v>
      </c>
      <c r="N44" s="75" t="s">
        <v>73</v>
      </c>
      <c r="O44" s="90">
        <v>33</v>
      </c>
      <c r="P44" s="11" t="str">
        <f t="shared" si="19"/>
        <v>Dog</v>
      </c>
      <c r="Q44" s="11" t="str">
        <f t="shared" si="20"/>
        <v>Over</v>
      </c>
      <c r="R44" s="11" t="str">
        <f t="shared" si="21"/>
        <v>no</v>
      </c>
      <c r="S44" s="11" t="str">
        <f t="shared" si="24"/>
        <v/>
      </c>
      <c r="T44" s="11" t="str">
        <f t="shared" si="25"/>
        <v>no</v>
      </c>
      <c r="U44" s="17" t="str">
        <f t="shared" si="22"/>
        <v>Dog</v>
      </c>
      <c r="V44" s="81" t="str">
        <f t="shared" si="23"/>
        <v/>
      </c>
      <c r="W44" s="82" t="str">
        <f t="shared" si="23"/>
        <v>Dog</v>
      </c>
      <c r="X44" s="82" t="str">
        <f t="shared" si="23"/>
        <v/>
      </c>
      <c r="Y44" s="82" t="str">
        <f t="shared" si="23"/>
        <v/>
      </c>
      <c r="Z44" s="83" t="str">
        <f t="shared" si="23"/>
        <v/>
      </c>
      <c r="AA44" s="81" t="str">
        <f t="shared" si="26"/>
        <v/>
      </c>
      <c r="AB44" s="82" t="str">
        <f t="shared" si="26"/>
        <v>Push</v>
      </c>
      <c r="AC44" s="82" t="str">
        <f t="shared" si="26"/>
        <v/>
      </c>
      <c r="AD44" s="82" t="str">
        <f t="shared" si="26"/>
        <v/>
      </c>
      <c r="AE44" s="83" t="str">
        <f t="shared" si="26"/>
        <v/>
      </c>
    </row>
    <row r="45" spans="2:31" ht="16.5" customHeight="1" x14ac:dyDescent="0.3">
      <c r="B45" s="144">
        <v>7</v>
      </c>
      <c r="C45" s="152" t="s">
        <v>3</v>
      </c>
      <c r="D45" s="60"/>
      <c r="E45" s="272">
        <v>1.5</v>
      </c>
      <c r="F45" s="273">
        <v>55</v>
      </c>
      <c r="G45" s="225">
        <f t="shared" si="18"/>
        <v>10</v>
      </c>
      <c r="H45" s="152" t="s">
        <v>120</v>
      </c>
      <c r="I45" s="61"/>
      <c r="J45" s="125" t="s">
        <v>121</v>
      </c>
      <c r="K45" s="127">
        <v>0.46527777777777773</v>
      </c>
      <c r="M45" s="90">
        <v>35</v>
      </c>
      <c r="N45" s="75" t="s">
        <v>73</v>
      </c>
      <c r="O45" s="90">
        <v>33</v>
      </c>
      <c r="P45" s="11" t="str">
        <f t="shared" si="19"/>
        <v>Fav</v>
      </c>
      <c r="Q45" s="11" t="str">
        <f t="shared" si="20"/>
        <v>Over</v>
      </c>
      <c r="R45" s="11" t="str">
        <f t="shared" si="21"/>
        <v>no</v>
      </c>
      <c r="S45" s="11" t="str">
        <f t="shared" si="24"/>
        <v>no</v>
      </c>
      <c r="T45" s="11" t="str">
        <f t="shared" si="25"/>
        <v>yes</v>
      </c>
      <c r="U45" s="17" t="str">
        <f t="shared" si="22"/>
        <v/>
      </c>
      <c r="V45" s="81" t="str">
        <f t="shared" si="23"/>
        <v/>
      </c>
      <c r="W45" s="82" t="str">
        <f t="shared" si="23"/>
        <v/>
      </c>
      <c r="X45" s="82" t="str">
        <f t="shared" si="23"/>
        <v/>
      </c>
      <c r="Y45" s="82" t="str">
        <f t="shared" si="23"/>
        <v/>
      </c>
      <c r="Z45" s="83" t="str">
        <f t="shared" si="23"/>
        <v/>
      </c>
      <c r="AA45" s="81" t="str">
        <f t="shared" si="26"/>
        <v/>
      </c>
      <c r="AB45" s="82" t="str">
        <f t="shared" si="26"/>
        <v/>
      </c>
      <c r="AC45" s="82" t="str">
        <f t="shared" si="26"/>
        <v/>
      </c>
      <c r="AD45" s="82" t="str">
        <f t="shared" si="26"/>
        <v/>
      </c>
      <c r="AE45" s="83" t="str">
        <f t="shared" si="26"/>
        <v/>
      </c>
    </row>
    <row r="46" spans="2:31" ht="16.5" customHeight="1" x14ac:dyDescent="0.3">
      <c r="B46" s="223">
        <v>4</v>
      </c>
      <c r="C46" s="221" t="s">
        <v>86</v>
      </c>
      <c r="D46" s="46"/>
      <c r="E46" s="269">
        <v>7.5</v>
      </c>
      <c r="F46" s="271">
        <v>62</v>
      </c>
      <c r="G46" s="226">
        <f t="shared" si="18"/>
        <v>13</v>
      </c>
      <c r="H46" s="221" t="s">
        <v>122</v>
      </c>
      <c r="I46" s="53"/>
      <c r="J46" s="216" t="s">
        <v>116</v>
      </c>
      <c r="K46" s="217">
        <v>0.49652777777777773</v>
      </c>
      <c r="M46" s="90">
        <v>34</v>
      </c>
      <c r="N46" s="75" t="s">
        <v>73</v>
      </c>
      <c r="O46" s="90">
        <v>33</v>
      </c>
      <c r="P46" s="11" t="str">
        <f t="shared" si="19"/>
        <v>Dog</v>
      </c>
      <c r="Q46" s="11" t="str">
        <f t="shared" si="20"/>
        <v>Over</v>
      </c>
      <c r="R46" s="11" t="str">
        <f t="shared" si="21"/>
        <v>yes</v>
      </c>
      <c r="S46" s="11" t="str">
        <f t="shared" si="24"/>
        <v/>
      </c>
      <c r="T46" s="11" t="str">
        <f t="shared" si="25"/>
        <v>no</v>
      </c>
      <c r="U46" s="17" t="str">
        <f t="shared" si="22"/>
        <v>Dog</v>
      </c>
      <c r="V46" s="81" t="str">
        <f t="shared" si="23"/>
        <v/>
      </c>
      <c r="W46" s="82" t="str">
        <f t="shared" si="23"/>
        <v>Dog</v>
      </c>
      <c r="X46" s="82" t="str">
        <f t="shared" si="23"/>
        <v/>
      </c>
      <c r="Y46" s="82" t="str">
        <f t="shared" si="23"/>
        <v/>
      </c>
      <c r="Z46" s="83" t="str">
        <f t="shared" si="23"/>
        <v/>
      </c>
      <c r="AA46" s="81" t="str">
        <f t="shared" si="26"/>
        <v/>
      </c>
      <c r="AB46" s="82" t="str">
        <f t="shared" si="26"/>
        <v>Fav</v>
      </c>
      <c r="AC46" s="82" t="str">
        <f t="shared" si="26"/>
        <v/>
      </c>
      <c r="AD46" s="82" t="str">
        <f t="shared" si="26"/>
        <v/>
      </c>
      <c r="AE46" s="83" t="str">
        <f t="shared" si="26"/>
        <v/>
      </c>
    </row>
    <row r="47" spans="2:31" ht="16.5" customHeight="1" x14ac:dyDescent="0.3">
      <c r="B47" s="144">
        <v>1</v>
      </c>
      <c r="C47" s="152" t="s">
        <v>4</v>
      </c>
      <c r="D47" s="60"/>
      <c r="E47" s="272">
        <v>10.5</v>
      </c>
      <c r="F47" s="273">
        <v>62.5</v>
      </c>
      <c r="G47" s="225">
        <f t="shared" si="18"/>
        <v>16</v>
      </c>
      <c r="H47" s="152" t="s">
        <v>83</v>
      </c>
      <c r="I47" s="61"/>
      <c r="J47" s="125" t="s">
        <v>259</v>
      </c>
      <c r="K47" s="127">
        <v>0.50694444444444442</v>
      </c>
      <c r="M47" s="90">
        <v>30</v>
      </c>
      <c r="N47" s="75" t="s">
        <v>73</v>
      </c>
      <c r="O47" s="90">
        <v>25</v>
      </c>
      <c r="P47" s="11" t="str">
        <f t="shared" si="19"/>
        <v>Dog</v>
      </c>
      <c r="Q47" s="11" t="str">
        <f t="shared" si="20"/>
        <v>Under</v>
      </c>
      <c r="R47" s="11" t="str">
        <f t="shared" si="21"/>
        <v>yes</v>
      </c>
      <c r="S47" s="11" t="str">
        <f t="shared" si="24"/>
        <v/>
      </c>
      <c r="T47" s="11" t="str">
        <f t="shared" si="25"/>
        <v>no</v>
      </c>
      <c r="U47" s="17" t="str">
        <f t="shared" si="22"/>
        <v>Dog</v>
      </c>
      <c r="V47" s="81" t="str">
        <f t="shared" si="23"/>
        <v/>
      </c>
      <c r="W47" s="82" t="str">
        <f t="shared" si="23"/>
        <v/>
      </c>
      <c r="X47" s="82" t="str">
        <f t="shared" si="23"/>
        <v/>
      </c>
      <c r="Y47" s="82" t="str">
        <f t="shared" si="23"/>
        <v/>
      </c>
      <c r="Z47" s="83" t="str">
        <f t="shared" si="23"/>
        <v>Dog</v>
      </c>
      <c r="AA47" s="81" t="str">
        <f t="shared" si="26"/>
        <v/>
      </c>
      <c r="AB47" s="82" t="str">
        <f t="shared" si="26"/>
        <v/>
      </c>
      <c r="AC47" s="82" t="str">
        <f t="shared" si="26"/>
        <v/>
      </c>
      <c r="AD47" s="82" t="str">
        <f t="shared" si="26"/>
        <v/>
      </c>
      <c r="AE47" s="83" t="str">
        <f t="shared" si="26"/>
        <v>Fav</v>
      </c>
    </row>
    <row r="48" spans="2:31" ht="16.5" customHeight="1" x14ac:dyDescent="0.3">
      <c r="B48" s="223">
        <v>5</v>
      </c>
      <c r="C48" s="221" t="s">
        <v>85</v>
      </c>
      <c r="D48" s="46"/>
      <c r="E48" s="269">
        <v>1.5</v>
      </c>
      <c r="F48" s="271">
        <v>62</v>
      </c>
      <c r="G48" s="226">
        <f t="shared" ref="G48:G57" si="27">17-B48</f>
        <v>12</v>
      </c>
      <c r="H48" s="221" t="s">
        <v>123</v>
      </c>
      <c r="I48" s="53"/>
      <c r="J48" s="216" t="s">
        <v>119</v>
      </c>
      <c r="K48" s="217">
        <v>0.54861111111111105</v>
      </c>
      <c r="M48" s="90">
        <v>35</v>
      </c>
      <c r="N48" s="75" t="s">
        <v>73</v>
      </c>
      <c r="O48" s="90">
        <v>32</v>
      </c>
      <c r="P48" s="11" t="str">
        <f t="shared" si="19"/>
        <v>Fav</v>
      </c>
      <c r="Q48" s="11" t="str">
        <f t="shared" si="20"/>
        <v>Over</v>
      </c>
      <c r="R48" s="11" t="str">
        <f t="shared" si="21"/>
        <v>no</v>
      </c>
      <c r="S48" s="11" t="str">
        <f t="shared" si="24"/>
        <v>no</v>
      </c>
      <c r="T48" s="11" t="str">
        <f t="shared" si="25"/>
        <v>no</v>
      </c>
      <c r="U48" s="17" t="str">
        <f t="shared" si="22"/>
        <v>Fav</v>
      </c>
      <c r="V48" s="81" t="str">
        <f t="shared" si="23"/>
        <v>Fav</v>
      </c>
      <c r="W48" s="82" t="str">
        <f t="shared" si="23"/>
        <v/>
      </c>
      <c r="X48" s="82" t="str">
        <f t="shared" si="23"/>
        <v/>
      </c>
      <c r="Y48" s="82" t="str">
        <f t="shared" si="23"/>
        <v/>
      </c>
      <c r="Z48" s="83" t="str">
        <f t="shared" si="23"/>
        <v/>
      </c>
      <c r="AA48" s="81" t="str">
        <f t="shared" si="26"/>
        <v>Fav</v>
      </c>
      <c r="AB48" s="82" t="str">
        <f t="shared" si="26"/>
        <v/>
      </c>
      <c r="AC48" s="82" t="str">
        <f t="shared" si="26"/>
        <v/>
      </c>
      <c r="AD48" s="82" t="str">
        <f t="shared" si="26"/>
        <v/>
      </c>
      <c r="AE48" s="83" t="str">
        <f t="shared" si="26"/>
        <v/>
      </c>
    </row>
    <row r="49" spans="2:31" ht="16.5" customHeight="1" x14ac:dyDescent="0.3">
      <c r="B49" s="144">
        <v>2</v>
      </c>
      <c r="C49" s="152" t="s">
        <v>17</v>
      </c>
      <c r="D49" s="60"/>
      <c r="E49" s="272">
        <v>8</v>
      </c>
      <c r="F49" s="273">
        <v>60.5</v>
      </c>
      <c r="G49" s="225">
        <f t="shared" si="27"/>
        <v>15</v>
      </c>
      <c r="H49" s="152" t="s">
        <v>124</v>
      </c>
      <c r="I49" s="61"/>
      <c r="J49" s="125" t="s">
        <v>121</v>
      </c>
      <c r="K49" s="127">
        <v>0.56944444444444442</v>
      </c>
      <c r="M49" s="90">
        <v>30</v>
      </c>
      <c r="N49" s="75" t="s">
        <v>73</v>
      </c>
      <c r="O49" s="90">
        <v>24</v>
      </c>
      <c r="P49" s="11" t="str">
        <f t="shared" si="19"/>
        <v>Dog</v>
      </c>
      <c r="Q49" s="11" t="str">
        <f t="shared" si="20"/>
        <v>Under</v>
      </c>
      <c r="R49" s="11" t="str">
        <f t="shared" si="21"/>
        <v>yes</v>
      </c>
      <c r="S49" s="11" t="str">
        <f t="shared" si="24"/>
        <v/>
      </c>
      <c r="T49" s="11" t="str">
        <f t="shared" si="25"/>
        <v>no</v>
      </c>
      <c r="U49" s="17" t="str">
        <f t="shared" si="22"/>
        <v>Dog</v>
      </c>
      <c r="V49" s="81" t="str">
        <f t="shared" si="23"/>
        <v/>
      </c>
      <c r="W49" s="82" t="str">
        <f t="shared" si="23"/>
        <v/>
      </c>
      <c r="X49" s="82" t="str">
        <f t="shared" si="23"/>
        <v/>
      </c>
      <c r="Y49" s="82" t="str">
        <f t="shared" si="23"/>
        <v>Dog</v>
      </c>
      <c r="Z49" s="83" t="str">
        <f t="shared" si="23"/>
        <v/>
      </c>
      <c r="AA49" s="81" t="str">
        <f t="shared" si="26"/>
        <v/>
      </c>
      <c r="AB49" s="82" t="str">
        <f t="shared" si="26"/>
        <v/>
      </c>
      <c r="AC49" s="82" t="str">
        <f t="shared" si="26"/>
        <v/>
      </c>
      <c r="AD49" s="82" t="str">
        <f t="shared" si="26"/>
        <v>Fav</v>
      </c>
      <c r="AE49" s="83" t="str">
        <f t="shared" si="26"/>
        <v/>
      </c>
    </row>
    <row r="50" spans="2:31" ht="16.5" customHeight="1" x14ac:dyDescent="0.3">
      <c r="B50" s="223">
        <v>2</v>
      </c>
      <c r="C50" s="221" t="s">
        <v>12</v>
      </c>
      <c r="D50" s="46"/>
      <c r="E50" s="269">
        <v>7</v>
      </c>
      <c r="F50" s="271">
        <v>60.5</v>
      </c>
      <c r="G50" s="226">
        <f t="shared" si="27"/>
        <v>15</v>
      </c>
      <c r="H50" s="221" t="s">
        <v>125</v>
      </c>
      <c r="I50" s="53"/>
      <c r="J50" s="216" t="s">
        <v>116</v>
      </c>
      <c r="K50" s="217">
        <v>0.65972222222222221</v>
      </c>
      <c r="M50" s="90">
        <v>43</v>
      </c>
      <c r="N50" s="75" t="s">
        <v>73</v>
      </c>
      <c r="O50" s="90">
        <v>19</v>
      </c>
      <c r="P50" s="11" t="str">
        <f t="shared" si="19"/>
        <v>Fav</v>
      </c>
      <c r="Q50" s="11" t="str">
        <f t="shared" si="20"/>
        <v>Over</v>
      </c>
      <c r="R50" s="11" t="str">
        <f t="shared" si="21"/>
        <v>no</v>
      </c>
      <c r="S50" s="11" t="str">
        <f t="shared" si="24"/>
        <v/>
      </c>
      <c r="T50" s="11" t="str">
        <f t="shared" si="25"/>
        <v>no</v>
      </c>
      <c r="U50" s="17" t="str">
        <f t="shared" si="22"/>
        <v>Fav</v>
      </c>
      <c r="V50" s="81" t="str">
        <f t="shared" si="23"/>
        <v/>
      </c>
      <c r="W50" s="82" t="str">
        <f t="shared" si="23"/>
        <v/>
      </c>
      <c r="X50" s="82" t="str">
        <f t="shared" si="23"/>
        <v/>
      </c>
      <c r="Y50" s="82" t="str">
        <f t="shared" si="23"/>
        <v>Fav</v>
      </c>
      <c r="Z50" s="83" t="str">
        <f t="shared" si="23"/>
        <v/>
      </c>
      <c r="AA50" s="81" t="str">
        <f t="shared" si="26"/>
        <v/>
      </c>
      <c r="AB50" s="82" t="str">
        <f t="shared" si="26"/>
        <v/>
      </c>
      <c r="AC50" s="82" t="str">
        <f t="shared" si="26"/>
        <v/>
      </c>
      <c r="AD50" s="82" t="str">
        <f t="shared" si="26"/>
        <v>Fav</v>
      </c>
      <c r="AE50" s="83" t="str">
        <f t="shared" si="26"/>
        <v/>
      </c>
    </row>
    <row r="51" spans="2:31" ht="16.5" customHeight="1" x14ac:dyDescent="0.3">
      <c r="B51" s="144">
        <v>3</v>
      </c>
      <c r="C51" s="152" t="s">
        <v>82</v>
      </c>
      <c r="D51" s="60"/>
      <c r="E51" s="272">
        <v>4.5</v>
      </c>
      <c r="F51" s="273">
        <v>69</v>
      </c>
      <c r="G51" s="225">
        <f t="shared" si="27"/>
        <v>14</v>
      </c>
      <c r="H51" s="152" t="s">
        <v>126</v>
      </c>
      <c r="I51" s="61"/>
      <c r="J51" s="125" t="s">
        <v>119</v>
      </c>
      <c r="K51" s="127">
        <v>0.67708333333333337</v>
      </c>
      <c r="M51" s="90">
        <v>33</v>
      </c>
      <c r="N51" s="75" t="s">
        <v>73</v>
      </c>
      <c r="O51" s="90">
        <v>29</v>
      </c>
      <c r="P51" s="11" t="str">
        <f t="shared" si="19"/>
        <v>Dog</v>
      </c>
      <c r="Q51" s="11" t="str">
        <f t="shared" si="20"/>
        <v>Under</v>
      </c>
      <c r="R51" s="11" t="str">
        <f t="shared" si="21"/>
        <v>yes</v>
      </c>
      <c r="S51" s="11" t="str">
        <f t="shared" si="24"/>
        <v/>
      </c>
      <c r="T51" s="11" t="str">
        <f t="shared" si="25"/>
        <v>yes</v>
      </c>
      <c r="U51" s="17" t="str">
        <f t="shared" si="22"/>
        <v>Dog</v>
      </c>
      <c r="V51" s="81" t="str">
        <f t="shared" si="23"/>
        <v/>
      </c>
      <c r="W51" s="82" t="str">
        <f t="shared" si="23"/>
        <v/>
      </c>
      <c r="X51" s="82" t="str">
        <f t="shared" si="23"/>
        <v>Dog</v>
      </c>
      <c r="Y51" s="82" t="str">
        <f t="shared" si="23"/>
        <v/>
      </c>
      <c r="Z51" s="83" t="str">
        <f t="shared" si="23"/>
        <v/>
      </c>
      <c r="AA51" s="81" t="str">
        <f t="shared" si="26"/>
        <v/>
      </c>
      <c r="AB51" s="82" t="str">
        <f t="shared" si="26"/>
        <v/>
      </c>
      <c r="AC51" s="82" t="str">
        <f t="shared" si="26"/>
        <v>Fav</v>
      </c>
      <c r="AD51" s="82" t="str">
        <f t="shared" si="26"/>
        <v/>
      </c>
      <c r="AE51" s="83" t="str">
        <f t="shared" si="26"/>
        <v/>
      </c>
    </row>
    <row r="52" spans="2:31" ht="16.5" customHeight="1" x14ac:dyDescent="0.3">
      <c r="B52" s="223">
        <v>3</v>
      </c>
      <c r="C52" s="221" t="s">
        <v>90</v>
      </c>
      <c r="D52" s="46"/>
      <c r="E52" s="269">
        <v>6</v>
      </c>
      <c r="F52" s="271">
        <v>61.5</v>
      </c>
      <c r="G52" s="226">
        <f t="shared" si="27"/>
        <v>14</v>
      </c>
      <c r="H52" s="221" t="s">
        <v>39</v>
      </c>
      <c r="I52" s="53"/>
      <c r="J52" s="216" t="s">
        <v>259</v>
      </c>
      <c r="K52" s="217">
        <v>0.68055555555555547</v>
      </c>
      <c r="M52" s="90">
        <v>39</v>
      </c>
      <c r="N52" s="75" t="s">
        <v>73</v>
      </c>
      <c r="O52" s="90">
        <v>22</v>
      </c>
      <c r="P52" s="11" t="str">
        <f t="shared" si="19"/>
        <v>Fav</v>
      </c>
      <c r="Q52" s="11" t="str">
        <f t="shared" si="20"/>
        <v>Under</v>
      </c>
      <c r="R52" s="11" t="str">
        <f t="shared" si="21"/>
        <v>no</v>
      </c>
      <c r="S52" s="11" t="str">
        <f t="shared" si="24"/>
        <v/>
      </c>
      <c r="T52" s="11" t="str">
        <f t="shared" si="25"/>
        <v>no</v>
      </c>
      <c r="U52" s="17" t="str">
        <f t="shared" si="22"/>
        <v>Fav</v>
      </c>
      <c r="V52" s="81" t="str">
        <f t="shared" si="23"/>
        <v/>
      </c>
      <c r="W52" s="82" t="str">
        <f t="shared" si="23"/>
        <v/>
      </c>
      <c r="X52" s="82" t="str">
        <f t="shared" si="23"/>
        <v>Fav</v>
      </c>
      <c r="Y52" s="82" t="str">
        <f t="shared" si="23"/>
        <v/>
      </c>
      <c r="Z52" s="83" t="str">
        <f t="shared" si="23"/>
        <v/>
      </c>
      <c r="AA52" s="81" t="str">
        <f t="shared" si="26"/>
        <v/>
      </c>
      <c r="AB52" s="82" t="str">
        <f t="shared" si="26"/>
        <v/>
      </c>
      <c r="AC52" s="82" t="str">
        <f t="shared" si="26"/>
        <v>Fav</v>
      </c>
      <c r="AD52" s="82" t="str">
        <f t="shared" si="26"/>
        <v/>
      </c>
      <c r="AE52" s="83" t="str">
        <f t="shared" si="26"/>
        <v/>
      </c>
    </row>
    <row r="53" spans="2:31" ht="16.5" customHeight="1" x14ac:dyDescent="0.3">
      <c r="B53" s="144">
        <v>4</v>
      </c>
      <c r="C53" s="152" t="s">
        <v>8</v>
      </c>
      <c r="D53" s="60"/>
      <c r="E53" s="272">
        <v>2.5</v>
      </c>
      <c r="F53" s="273">
        <v>58.5</v>
      </c>
      <c r="G53" s="225">
        <f t="shared" si="27"/>
        <v>13</v>
      </c>
      <c r="H53" s="152" t="s">
        <v>18</v>
      </c>
      <c r="I53" s="61"/>
      <c r="J53" s="125" t="s">
        <v>121</v>
      </c>
      <c r="K53" s="127">
        <v>0.68402777777777779</v>
      </c>
      <c r="M53" s="90">
        <v>34</v>
      </c>
      <c r="N53" s="75" t="s">
        <v>73</v>
      </c>
      <c r="O53" s="90">
        <v>27</v>
      </c>
      <c r="P53" s="11" t="str">
        <f t="shared" si="19"/>
        <v>Fav</v>
      </c>
      <c r="Q53" s="11" t="str">
        <f t="shared" si="20"/>
        <v>Over</v>
      </c>
      <c r="R53" s="11" t="str">
        <f t="shared" si="21"/>
        <v>no</v>
      </c>
      <c r="S53" s="11" t="str">
        <f t="shared" si="24"/>
        <v>no</v>
      </c>
      <c r="T53" s="11" t="str">
        <f t="shared" si="25"/>
        <v>no</v>
      </c>
      <c r="U53" s="17" t="str">
        <f t="shared" si="22"/>
        <v>Fav</v>
      </c>
      <c r="V53" s="81" t="str">
        <f t="shared" si="23"/>
        <v/>
      </c>
      <c r="W53" s="82" t="str">
        <f t="shared" si="23"/>
        <v>Fav</v>
      </c>
      <c r="X53" s="82" t="str">
        <f t="shared" si="23"/>
        <v/>
      </c>
      <c r="Y53" s="82" t="str">
        <f t="shared" si="23"/>
        <v/>
      </c>
      <c r="Z53" s="83" t="str">
        <f t="shared" si="23"/>
        <v/>
      </c>
      <c r="AA53" s="81" t="str">
        <f t="shared" si="26"/>
        <v/>
      </c>
      <c r="AB53" s="82" t="str">
        <f t="shared" si="26"/>
        <v>Fav</v>
      </c>
      <c r="AC53" s="82" t="str">
        <f t="shared" si="26"/>
        <v/>
      </c>
      <c r="AD53" s="82" t="str">
        <f t="shared" si="26"/>
        <v/>
      </c>
      <c r="AE53" s="83" t="str">
        <f t="shared" si="26"/>
        <v/>
      </c>
    </row>
    <row r="54" spans="2:31" ht="16.5" customHeight="1" x14ac:dyDescent="0.3">
      <c r="B54" s="223">
        <v>10</v>
      </c>
      <c r="C54" s="221" t="s">
        <v>127</v>
      </c>
      <c r="D54" s="46"/>
      <c r="E54" s="269">
        <v>0.5</v>
      </c>
      <c r="F54" s="271">
        <v>60</v>
      </c>
      <c r="G54" s="226">
        <f t="shared" si="27"/>
        <v>7</v>
      </c>
      <c r="H54" s="221" t="s">
        <v>68</v>
      </c>
      <c r="I54" s="53"/>
      <c r="J54" s="216" t="s">
        <v>116</v>
      </c>
      <c r="K54" s="217">
        <v>0.76388888888888884</v>
      </c>
      <c r="M54" s="90">
        <v>24</v>
      </c>
      <c r="N54" s="75" t="s">
        <v>73</v>
      </c>
      <c r="O54" s="90">
        <v>42</v>
      </c>
      <c r="P54" s="11" t="str">
        <f t="shared" si="19"/>
        <v>Dog</v>
      </c>
      <c r="Q54" s="11" t="str">
        <f t="shared" si="20"/>
        <v>Over</v>
      </c>
      <c r="R54" s="11" t="str">
        <f t="shared" si="21"/>
        <v>no</v>
      </c>
      <c r="S54" s="11" t="str">
        <f t="shared" si="24"/>
        <v>no</v>
      </c>
      <c r="T54" s="11" t="str">
        <f t="shared" si="25"/>
        <v>no</v>
      </c>
      <c r="U54" s="17" t="str">
        <f t="shared" si="22"/>
        <v/>
      </c>
      <c r="V54" s="81" t="str">
        <f t="shared" si="23"/>
        <v/>
      </c>
      <c r="W54" s="82" t="str">
        <f t="shared" si="23"/>
        <v/>
      </c>
      <c r="X54" s="82" t="str">
        <f t="shared" si="23"/>
        <v/>
      </c>
      <c r="Y54" s="82" t="str">
        <f t="shared" si="23"/>
        <v/>
      </c>
      <c r="Z54" s="83" t="str">
        <f t="shared" si="23"/>
        <v/>
      </c>
      <c r="AA54" s="81" t="str">
        <f t="shared" si="26"/>
        <v/>
      </c>
      <c r="AB54" s="82" t="str">
        <f t="shared" si="26"/>
        <v/>
      </c>
      <c r="AC54" s="82" t="str">
        <f t="shared" si="26"/>
        <v/>
      </c>
      <c r="AD54" s="82" t="str">
        <f t="shared" si="26"/>
        <v/>
      </c>
      <c r="AE54" s="83" t="str">
        <f t="shared" si="26"/>
        <v/>
      </c>
    </row>
    <row r="55" spans="2:31" ht="16.5" customHeight="1" x14ac:dyDescent="0.3">
      <c r="B55" s="144">
        <v>11</v>
      </c>
      <c r="C55" s="152" t="s">
        <v>1</v>
      </c>
      <c r="D55" s="60"/>
      <c r="E55" s="272">
        <v>0</v>
      </c>
      <c r="F55" s="273">
        <v>62.5</v>
      </c>
      <c r="G55" s="225">
        <f t="shared" si="27"/>
        <v>6</v>
      </c>
      <c r="H55" s="152" t="s">
        <v>128</v>
      </c>
      <c r="I55" s="61"/>
      <c r="J55" s="125" t="s">
        <v>119</v>
      </c>
      <c r="K55" s="127">
        <v>0.78125</v>
      </c>
      <c r="M55" s="90">
        <v>43</v>
      </c>
      <c r="N55" s="75" t="s">
        <v>73</v>
      </c>
      <c r="O55" s="90">
        <v>32</v>
      </c>
      <c r="P55" s="11" t="str">
        <f t="shared" si="19"/>
        <v>Fav</v>
      </c>
      <c r="Q55" s="11" t="str">
        <f t="shared" si="20"/>
        <v>Over</v>
      </c>
      <c r="R55" s="11" t="str">
        <f t="shared" si="21"/>
        <v>no</v>
      </c>
      <c r="S55" s="11" t="str">
        <f t="shared" si="24"/>
        <v>no</v>
      </c>
      <c r="T55" s="11" t="str">
        <f t="shared" si="25"/>
        <v>no</v>
      </c>
      <c r="U55" s="17" t="str">
        <f t="shared" si="22"/>
        <v/>
      </c>
      <c r="V55" s="81" t="str">
        <f t="shared" si="23"/>
        <v/>
      </c>
      <c r="W55" s="82" t="str">
        <f t="shared" si="23"/>
        <v/>
      </c>
      <c r="X55" s="82" t="str">
        <f t="shared" si="23"/>
        <v/>
      </c>
      <c r="Y55" s="82" t="str">
        <f t="shared" si="23"/>
        <v/>
      </c>
      <c r="Z55" s="83" t="str">
        <f t="shared" si="23"/>
        <v/>
      </c>
      <c r="AA55" s="81" t="str">
        <f t="shared" si="26"/>
        <v/>
      </c>
      <c r="AB55" s="82" t="str">
        <f t="shared" si="26"/>
        <v/>
      </c>
      <c r="AC55" s="82" t="str">
        <f t="shared" si="26"/>
        <v/>
      </c>
      <c r="AD55" s="82" t="str">
        <f t="shared" si="26"/>
        <v/>
      </c>
      <c r="AE55" s="83" t="str">
        <f t="shared" si="26"/>
        <v/>
      </c>
    </row>
    <row r="56" spans="2:31" ht="16.5" customHeight="1" x14ac:dyDescent="0.3">
      <c r="B56" s="223">
        <v>11</v>
      </c>
      <c r="C56" s="221" t="s">
        <v>6</v>
      </c>
      <c r="D56" s="46"/>
      <c r="E56" s="269">
        <v>0</v>
      </c>
      <c r="F56" s="271">
        <v>65</v>
      </c>
      <c r="G56" s="226">
        <f t="shared" si="27"/>
        <v>6</v>
      </c>
      <c r="H56" s="221" t="s">
        <v>20</v>
      </c>
      <c r="I56" s="53"/>
      <c r="J56" s="216" t="s">
        <v>259</v>
      </c>
      <c r="K56" s="217">
        <v>0.78472222222222221</v>
      </c>
      <c r="M56" s="90">
        <v>28</v>
      </c>
      <c r="N56" s="75" t="s">
        <v>73</v>
      </c>
      <c r="O56" s="90">
        <v>39</v>
      </c>
      <c r="P56" s="11" t="str">
        <f t="shared" si="19"/>
        <v>Dog</v>
      </c>
      <c r="Q56" s="11" t="str">
        <f t="shared" si="20"/>
        <v>Over</v>
      </c>
      <c r="R56" s="11" t="str">
        <f t="shared" si="21"/>
        <v>no</v>
      </c>
      <c r="S56" s="11" t="str">
        <f t="shared" si="24"/>
        <v>no</v>
      </c>
      <c r="T56" s="11" t="str">
        <f t="shared" si="25"/>
        <v>no</v>
      </c>
      <c r="U56" s="17" t="str">
        <f t="shared" si="22"/>
        <v/>
      </c>
      <c r="V56" s="81" t="str">
        <f t="shared" si="23"/>
        <v/>
      </c>
      <c r="W56" s="82" t="str">
        <f t="shared" si="23"/>
        <v/>
      </c>
      <c r="X56" s="82" t="str">
        <f t="shared" si="23"/>
        <v/>
      </c>
      <c r="Y56" s="82" t="str">
        <f t="shared" si="23"/>
        <v/>
      </c>
      <c r="Z56" s="83" t="str">
        <f t="shared" si="23"/>
        <v/>
      </c>
      <c r="AA56" s="81" t="str">
        <f t="shared" si="26"/>
        <v/>
      </c>
      <c r="AB56" s="82" t="str">
        <f t="shared" si="26"/>
        <v/>
      </c>
      <c r="AC56" s="82" t="str">
        <f t="shared" si="26"/>
        <v/>
      </c>
      <c r="AD56" s="82" t="str">
        <f t="shared" si="26"/>
        <v/>
      </c>
      <c r="AE56" s="83" t="str">
        <f t="shared" si="26"/>
        <v/>
      </c>
    </row>
    <row r="57" spans="2:31" ht="16.5" customHeight="1" x14ac:dyDescent="0.3">
      <c r="B57" s="146">
        <v>5</v>
      </c>
      <c r="C57" s="154" t="s">
        <v>14</v>
      </c>
      <c r="D57" s="64"/>
      <c r="E57" s="274">
        <v>1</v>
      </c>
      <c r="F57" s="275">
        <v>59</v>
      </c>
      <c r="G57" s="227">
        <f t="shared" si="27"/>
        <v>12</v>
      </c>
      <c r="H57" s="154" t="s">
        <v>129</v>
      </c>
      <c r="I57" s="65"/>
      <c r="J57" s="126" t="s">
        <v>121</v>
      </c>
      <c r="K57" s="128">
        <v>0.78819444444444453</v>
      </c>
      <c r="M57" s="90">
        <v>33</v>
      </c>
      <c r="N57" s="75" t="s">
        <v>73</v>
      </c>
      <c r="O57" s="90">
        <v>22</v>
      </c>
      <c r="P57" s="11" t="str">
        <f t="shared" si="19"/>
        <v>Fav</v>
      </c>
      <c r="Q57" s="11" t="str">
        <f t="shared" si="20"/>
        <v>Under</v>
      </c>
      <c r="R57" s="11" t="str">
        <f t="shared" si="21"/>
        <v>no</v>
      </c>
      <c r="S57" s="11" t="str">
        <f t="shared" si="24"/>
        <v>no</v>
      </c>
      <c r="T57" s="11" t="str">
        <f t="shared" si="25"/>
        <v>no</v>
      </c>
      <c r="U57" s="69" t="str">
        <f t="shared" si="22"/>
        <v>Fav</v>
      </c>
      <c r="V57" s="85" t="str">
        <f t="shared" si="23"/>
        <v>Fav</v>
      </c>
      <c r="W57" s="86" t="str">
        <f t="shared" si="23"/>
        <v/>
      </c>
      <c r="X57" s="86" t="str">
        <f t="shared" si="23"/>
        <v/>
      </c>
      <c r="Y57" s="86" t="str">
        <f t="shared" si="23"/>
        <v/>
      </c>
      <c r="Z57" s="87" t="str">
        <f t="shared" si="23"/>
        <v/>
      </c>
      <c r="AA57" s="85" t="str">
        <f t="shared" si="26"/>
        <v>Fav</v>
      </c>
      <c r="AB57" s="86" t="str">
        <f t="shared" si="26"/>
        <v/>
      </c>
      <c r="AC57" s="86" t="str">
        <f t="shared" si="26"/>
        <v/>
      </c>
      <c r="AD57" s="86" t="str">
        <f t="shared" si="26"/>
        <v/>
      </c>
      <c r="AE57" s="87" t="str">
        <f t="shared" si="26"/>
        <v/>
      </c>
    </row>
    <row r="58" spans="2:31" ht="25.5" x14ac:dyDescent="0.35">
      <c r="B58" s="413" t="s">
        <v>359</v>
      </c>
      <c r="C58" s="415"/>
      <c r="D58" s="415"/>
      <c r="E58" s="415"/>
      <c r="F58" s="415"/>
      <c r="G58" s="415"/>
      <c r="H58" s="415"/>
      <c r="I58" s="415"/>
      <c r="J58" s="415"/>
      <c r="K58" s="417"/>
      <c r="P58" s="201" t="str">
        <f>COUNTIF(P42:P57,"Fav")&amp;"-"&amp;COUNTIF(P42:P57,"Dog")&amp;"-"&amp;COUNTIF(P42:P57,"Push")</f>
        <v>8-8-0</v>
      </c>
      <c r="Q58" s="201" t="str">
        <f>COUNTIF(Q42:Q57,"Over")&amp;"-"&amp;COUNTIF(Q42:Q57,"Under")&amp;"-"&amp;COUNTIF(Q42:Q57,"Push")</f>
        <v>10-6-0</v>
      </c>
      <c r="R58" s="201" t="str">
        <f>COUNTIF(R42:R57,"yes")&amp;"-"&amp;COUNTIF(R42:R57,"no")</f>
        <v>4-12</v>
      </c>
      <c r="S58" s="201" t="str">
        <f>COUNTIF(S42:S57,"yes")&amp;"-"&amp;COUNTIF(S42:S57,"no")</f>
        <v>0-9</v>
      </c>
      <c r="T58" s="201" t="str">
        <f>COUNTIF(T42:T57,"yes")&amp;"-"&amp;COUNTIF(T42:T57,"no")</f>
        <v>3-13</v>
      </c>
      <c r="U58" s="201" t="str">
        <f>COUNTIF(U42:U57,"Fav")&amp;"-"&amp;COUNTIF(U42:U57,"Dog")&amp;"-"&amp;COUNTIF(U42:U57,"Push")</f>
        <v>5-6-0</v>
      </c>
      <c r="V58" s="201" t="str">
        <f>COUNTIF(V42:V57,"Fav")&amp;"-"&amp;COUNTIF(V42:V57,"Dog")&amp;"-"&amp;COUNTIF(V42:V57,"Push")</f>
        <v>2-1-0</v>
      </c>
      <c r="W58" s="201" t="str">
        <f t="shared" ref="W58:AE58" si="28">COUNTIF(W42:W57,"Fav")&amp;"-"&amp;COUNTIF(W42:W57,"Dog")&amp;"-"&amp;COUNTIF(W42:W57,"Push")</f>
        <v>1-2-0</v>
      </c>
      <c r="X58" s="201" t="str">
        <f t="shared" si="28"/>
        <v>1-1-0</v>
      </c>
      <c r="Y58" s="201" t="str">
        <f t="shared" si="28"/>
        <v>1-1-0</v>
      </c>
      <c r="Z58" s="201" t="str">
        <f t="shared" si="28"/>
        <v>0-1-0</v>
      </c>
      <c r="AA58" s="201" t="str">
        <f t="shared" si="28"/>
        <v>2-0-1</v>
      </c>
      <c r="AB58" s="201" t="str">
        <f t="shared" si="28"/>
        <v>2-0-1</v>
      </c>
      <c r="AC58" s="201" t="str">
        <f t="shared" si="28"/>
        <v>2-0-0</v>
      </c>
      <c r="AD58" s="201" t="str">
        <f t="shared" si="28"/>
        <v>2-0-0</v>
      </c>
      <c r="AE58" s="201" t="str">
        <f t="shared" si="28"/>
        <v>1-0-0</v>
      </c>
    </row>
    <row r="59" spans="2:31" ht="16.5" customHeight="1" x14ac:dyDescent="0.3">
      <c r="B59" s="222">
        <v>4</v>
      </c>
      <c r="C59" s="220" t="s">
        <v>93</v>
      </c>
      <c r="D59" s="45"/>
      <c r="E59" s="267">
        <v>6</v>
      </c>
      <c r="F59" s="270">
        <v>74.5</v>
      </c>
      <c r="G59" s="224">
        <f t="shared" ref="G59:G65" si="29">17-B59</f>
        <v>13</v>
      </c>
      <c r="H59" s="220" t="s">
        <v>130</v>
      </c>
      <c r="I59" s="52"/>
      <c r="J59" s="214" t="s">
        <v>131</v>
      </c>
      <c r="K59" s="215">
        <v>0.38541666666666669</v>
      </c>
      <c r="M59" s="90">
        <v>46</v>
      </c>
      <c r="N59" s="75" t="s">
        <v>73</v>
      </c>
      <c r="O59" s="90">
        <v>38</v>
      </c>
      <c r="P59" s="11" t="str">
        <f t="shared" ref="P59:P74" si="30">IF((M59-E59)&gt;O59,"Fav",IF(M59&lt;(O59+E59),"Dog","Push"))</f>
        <v>Fav</v>
      </c>
      <c r="Q59" s="11" t="str">
        <f t="shared" ref="Q59:Q74" si="31">IF((M59+O59)&gt;F59,"Over",IF((M59+O59)&lt;F59,"Under","Push"))</f>
        <v>Over</v>
      </c>
      <c r="R59" s="11" t="str">
        <f t="shared" ref="R59:R74" si="32">IF(AND(M59&gt;O59,M59-O59&lt;=E59),"yes","no")</f>
        <v>no</v>
      </c>
      <c r="S59" s="11" t="str">
        <f>IF(E59&lt;4,R59,"")</f>
        <v/>
      </c>
      <c r="T59" s="11" t="str">
        <f>IF(AND((M59-O59)&gt;=(E59-1),(M59-O59)&lt;=(E59+1)),"yes", "no")</f>
        <v>no</v>
      </c>
      <c r="U59" s="55" t="str">
        <f t="shared" ref="U59:U74" si="33">IF(B59&lt;6,P59,"")</f>
        <v>Fav</v>
      </c>
      <c r="V59" s="77" t="str">
        <f t="shared" ref="V59:Z74" si="34">IF($B59=V$3,$P59,"")</f>
        <v/>
      </c>
      <c r="W59" s="78" t="str">
        <f t="shared" si="34"/>
        <v>Fav</v>
      </c>
      <c r="X59" s="78" t="str">
        <f t="shared" si="34"/>
        <v/>
      </c>
      <c r="Y59" s="78" t="str">
        <f t="shared" si="34"/>
        <v/>
      </c>
      <c r="Z59" s="79" t="str">
        <f t="shared" si="34"/>
        <v/>
      </c>
      <c r="AA59" s="77" t="str">
        <f>IF($B59=AA$3,IF($M59=$O59,"Push",IF($M59&gt;$O59,"Fav","Dog")),"")</f>
        <v/>
      </c>
      <c r="AB59" s="78" t="str">
        <f>IF($B59=AB$3,IF($M59=$O59,"Push",IF($M59&gt;$O59,"Fav","Dog")),"")</f>
        <v>Fav</v>
      </c>
      <c r="AC59" s="78" t="str">
        <f>IF($B59=AC$3,IF($M59=$O59,"Push",IF($M59&gt;$O59,"Fav","Dog")),"")</f>
        <v/>
      </c>
      <c r="AD59" s="78" t="str">
        <f>IF($B59=AD$3,IF($M59=$O59,"Push",IF($M59&gt;$O59,"Fav","Dog")),"")</f>
        <v/>
      </c>
      <c r="AE59" s="79" t="str">
        <f>IF($B59=AE$3,IF($M59=$O59,"Push",IF($M59&gt;$O59,"Fav","Dog")),"")</f>
        <v/>
      </c>
    </row>
    <row r="60" spans="2:31" ht="16.5" customHeight="1" x14ac:dyDescent="0.3">
      <c r="B60" s="144">
        <v>9</v>
      </c>
      <c r="C60" s="152" t="s">
        <v>132</v>
      </c>
      <c r="D60" s="60"/>
      <c r="E60" s="272">
        <v>0</v>
      </c>
      <c r="F60" s="273">
        <v>58.5</v>
      </c>
      <c r="G60" s="225">
        <f t="shared" si="29"/>
        <v>8</v>
      </c>
      <c r="H60" s="152" t="s">
        <v>19</v>
      </c>
      <c r="I60" s="61"/>
      <c r="J60" s="125" t="s">
        <v>133</v>
      </c>
      <c r="K60" s="127">
        <v>0.40277777777777773</v>
      </c>
      <c r="M60" s="90">
        <v>29</v>
      </c>
      <c r="N60" s="75" t="s">
        <v>73</v>
      </c>
      <c r="O60" s="90">
        <v>33</v>
      </c>
      <c r="P60" s="11" t="str">
        <f t="shared" si="30"/>
        <v>Dog</v>
      </c>
      <c r="Q60" s="11" t="str">
        <f t="shared" si="31"/>
        <v>Over</v>
      </c>
      <c r="R60" s="11" t="str">
        <f t="shared" si="32"/>
        <v>no</v>
      </c>
      <c r="S60" s="11" t="str">
        <f t="shared" ref="S60:S74" si="35">IF(E60&lt;4,R60,"")</f>
        <v>no</v>
      </c>
      <c r="T60" s="11" t="str">
        <f t="shared" ref="T60:T74" si="36">IF(AND((M60-O60)&gt;=(E60-1),(M60-O60)&lt;=(E60+1)),"yes", "no")</f>
        <v>no</v>
      </c>
      <c r="U60" s="17" t="str">
        <f t="shared" si="33"/>
        <v/>
      </c>
      <c r="V60" s="81" t="str">
        <f t="shared" si="34"/>
        <v/>
      </c>
      <c r="W60" s="82" t="str">
        <f t="shared" si="34"/>
        <v/>
      </c>
      <c r="X60" s="82" t="str">
        <f t="shared" si="34"/>
        <v/>
      </c>
      <c r="Y60" s="82" t="str">
        <f t="shared" si="34"/>
        <v/>
      </c>
      <c r="Z60" s="83" t="str">
        <f t="shared" si="34"/>
        <v/>
      </c>
      <c r="AA60" s="81" t="str">
        <f t="shared" ref="AA60:AE74" si="37">IF($B60=AA$3,IF($M60=$O60,"Push",IF($M60&gt;$O60,"Fav","Dog")),"")</f>
        <v/>
      </c>
      <c r="AB60" s="82" t="str">
        <f t="shared" si="37"/>
        <v/>
      </c>
      <c r="AC60" s="82" t="str">
        <f t="shared" si="37"/>
        <v/>
      </c>
      <c r="AD60" s="82" t="str">
        <f t="shared" si="37"/>
        <v/>
      </c>
      <c r="AE60" s="83" t="str">
        <f t="shared" si="37"/>
        <v/>
      </c>
    </row>
    <row r="61" spans="2:31" ht="16.5" customHeight="1" x14ac:dyDescent="0.3">
      <c r="B61" s="223">
        <v>2</v>
      </c>
      <c r="C61" s="221" t="s">
        <v>13</v>
      </c>
      <c r="D61" s="46"/>
      <c r="E61" s="269">
        <v>8</v>
      </c>
      <c r="F61" s="271">
        <v>65</v>
      </c>
      <c r="G61" s="226">
        <f t="shared" si="29"/>
        <v>15</v>
      </c>
      <c r="H61" s="221" t="s">
        <v>50</v>
      </c>
      <c r="I61" s="53"/>
      <c r="J61" s="216" t="s">
        <v>134</v>
      </c>
      <c r="K61" s="217">
        <v>0.44444444444444442</v>
      </c>
      <c r="M61" s="90">
        <v>34</v>
      </c>
      <c r="N61" s="75" t="s">
        <v>73</v>
      </c>
      <c r="O61" s="90">
        <v>30</v>
      </c>
      <c r="P61" s="11" t="str">
        <f t="shared" si="30"/>
        <v>Dog</v>
      </c>
      <c r="Q61" s="11" t="str">
        <f t="shared" si="31"/>
        <v>Under</v>
      </c>
      <c r="R61" s="11" t="str">
        <f t="shared" si="32"/>
        <v>yes</v>
      </c>
      <c r="S61" s="11" t="str">
        <f t="shared" si="35"/>
        <v/>
      </c>
      <c r="T61" s="11" t="str">
        <f t="shared" si="36"/>
        <v>no</v>
      </c>
      <c r="U61" s="17" t="str">
        <f t="shared" si="33"/>
        <v>Dog</v>
      </c>
      <c r="V61" s="81" t="str">
        <f t="shared" si="34"/>
        <v/>
      </c>
      <c r="W61" s="82" t="str">
        <f t="shared" si="34"/>
        <v/>
      </c>
      <c r="X61" s="82" t="str">
        <f t="shared" si="34"/>
        <v/>
      </c>
      <c r="Y61" s="82" t="str">
        <f t="shared" si="34"/>
        <v>Dog</v>
      </c>
      <c r="Z61" s="83" t="str">
        <f t="shared" si="34"/>
        <v/>
      </c>
      <c r="AA61" s="81" t="str">
        <f t="shared" si="37"/>
        <v/>
      </c>
      <c r="AB61" s="82" t="str">
        <f t="shared" si="37"/>
        <v/>
      </c>
      <c r="AC61" s="82" t="str">
        <f t="shared" si="37"/>
        <v/>
      </c>
      <c r="AD61" s="82" t="str">
        <f t="shared" si="37"/>
        <v>Fav</v>
      </c>
      <c r="AE61" s="83" t="str">
        <f t="shared" si="37"/>
        <v/>
      </c>
    </row>
    <row r="62" spans="2:31" ht="16.5" customHeight="1" x14ac:dyDescent="0.3">
      <c r="B62" s="144">
        <v>9</v>
      </c>
      <c r="C62" s="152" t="s">
        <v>63</v>
      </c>
      <c r="D62" s="60"/>
      <c r="E62" s="272">
        <v>1</v>
      </c>
      <c r="F62" s="273">
        <v>63.5</v>
      </c>
      <c r="G62" s="225">
        <f t="shared" si="29"/>
        <v>8</v>
      </c>
      <c r="H62" s="152" t="s">
        <v>135</v>
      </c>
      <c r="I62" s="61"/>
      <c r="J62" s="125" t="s">
        <v>136</v>
      </c>
      <c r="K62" s="127">
        <v>0.46527777777777773</v>
      </c>
      <c r="M62" s="90">
        <v>35</v>
      </c>
      <c r="N62" s="75" t="s">
        <v>73</v>
      </c>
      <c r="O62" s="90">
        <v>29</v>
      </c>
      <c r="P62" s="11" t="str">
        <f t="shared" si="30"/>
        <v>Fav</v>
      </c>
      <c r="Q62" s="11" t="str">
        <f t="shared" si="31"/>
        <v>Over</v>
      </c>
      <c r="R62" s="11" t="str">
        <f t="shared" si="32"/>
        <v>no</v>
      </c>
      <c r="S62" s="11" t="str">
        <f t="shared" si="35"/>
        <v>no</v>
      </c>
      <c r="T62" s="11" t="str">
        <f t="shared" si="36"/>
        <v>no</v>
      </c>
      <c r="U62" s="17" t="str">
        <f t="shared" si="33"/>
        <v/>
      </c>
      <c r="V62" s="81" t="str">
        <f t="shared" si="34"/>
        <v/>
      </c>
      <c r="W62" s="82" t="str">
        <f t="shared" si="34"/>
        <v/>
      </c>
      <c r="X62" s="82" t="str">
        <f t="shared" si="34"/>
        <v/>
      </c>
      <c r="Y62" s="82" t="str">
        <f t="shared" si="34"/>
        <v/>
      </c>
      <c r="Z62" s="83" t="str">
        <f t="shared" si="34"/>
        <v/>
      </c>
      <c r="AA62" s="81" t="str">
        <f t="shared" si="37"/>
        <v/>
      </c>
      <c r="AB62" s="82" t="str">
        <f t="shared" si="37"/>
        <v/>
      </c>
      <c r="AC62" s="82" t="str">
        <f t="shared" si="37"/>
        <v/>
      </c>
      <c r="AD62" s="82" t="str">
        <f t="shared" si="37"/>
        <v/>
      </c>
      <c r="AE62" s="83" t="str">
        <f t="shared" si="37"/>
        <v/>
      </c>
    </row>
    <row r="63" spans="2:31" ht="16.5" customHeight="1" x14ac:dyDescent="0.3">
      <c r="B63" s="223">
        <v>5</v>
      </c>
      <c r="C63" s="221" t="s">
        <v>48</v>
      </c>
      <c r="D63" s="46"/>
      <c r="E63" s="269">
        <v>3</v>
      </c>
      <c r="F63" s="271">
        <v>65</v>
      </c>
      <c r="G63" s="226">
        <f t="shared" si="29"/>
        <v>12</v>
      </c>
      <c r="H63" s="221" t="s">
        <v>21</v>
      </c>
      <c r="I63" s="53"/>
      <c r="J63" s="216" t="s">
        <v>131</v>
      </c>
      <c r="K63" s="217">
        <v>0.48958333333333331</v>
      </c>
      <c r="M63" s="90">
        <v>41</v>
      </c>
      <c r="N63" s="75" t="s">
        <v>73</v>
      </c>
      <c r="O63" s="90">
        <v>38</v>
      </c>
      <c r="P63" s="11" t="str">
        <f t="shared" si="30"/>
        <v>Push</v>
      </c>
      <c r="Q63" s="11" t="str">
        <f t="shared" si="31"/>
        <v>Over</v>
      </c>
      <c r="R63" s="11" t="str">
        <f t="shared" si="32"/>
        <v>yes</v>
      </c>
      <c r="S63" s="11" t="str">
        <f t="shared" si="35"/>
        <v>yes</v>
      </c>
      <c r="T63" s="11" t="str">
        <f t="shared" si="36"/>
        <v>yes</v>
      </c>
      <c r="U63" s="17" t="str">
        <f t="shared" si="33"/>
        <v>Push</v>
      </c>
      <c r="V63" s="81" t="str">
        <f t="shared" si="34"/>
        <v>Push</v>
      </c>
      <c r="W63" s="82" t="str">
        <f t="shared" si="34"/>
        <v/>
      </c>
      <c r="X63" s="82" t="str">
        <f t="shared" si="34"/>
        <v/>
      </c>
      <c r="Y63" s="82" t="str">
        <f t="shared" si="34"/>
        <v/>
      </c>
      <c r="Z63" s="83" t="str">
        <f t="shared" si="34"/>
        <v/>
      </c>
      <c r="AA63" s="81" t="str">
        <f t="shared" si="37"/>
        <v>Fav</v>
      </c>
      <c r="AB63" s="82" t="str">
        <f t="shared" si="37"/>
        <v/>
      </c>
      <c r="AC63" s="82" t="str">
        <f t="shared" si="37"/>
        <v/>
      </c>
      <c r="AD63" s="82" t="str">
        <f t="shared" si="37"/>
        <v/>
      </c>
      <c r="AE63" s="83" t="str">
        <f t="shared" si="37"/>
        <v/>
      </c>
    </row>
    <row r="64" spans="2:31" ht="16.5" customHeight="1" x14ac:dyDescent="0.3">
      <c r="B64" s="144">
        <v>1</v>
      </c>
      <c r="C64" s="152" t="s">
        <v>0</v>
      </c>
      <c r="D64" s="60"/>
      <c r="E64" s="272">
        <v>14</v>
      </c>
      <c r="F64" s="273">
        <v>64.5</v>
      </c>
      <c r="G64" s="225">
        <f t="shared" si="29"/>
        <v>16</v>
      </c>
      <c r="H64" s="152" t="s">
        <v>137</v>
      </c>
      <c r="I64" s="61"/>
      <c r="J64" s="125" t="s">
        <v>133</v>
      </c>
      <c r="K64" s="127">
        <v>0.50694444444444442</v>
      </c>
      <c r="M64" s="90">
        <v>39</v>
      </c>
      <c r="N64" s="75" t="s">
        <v>73</v>
      </c>
      <c r="O64" s="90">
        <v>22</v>
      </c>
      <c r="P64" s="11" t="str">
        <f t="shared" si="30"/>
        <v>Fav</v>
      </c>
      <c r="Q64" s="11" t="str">
        <f t="shared" si="31"/>
        <v>Under</v>
      </c>
      <c r="R64" s="11" t="str">
        <f t="shared" si="32"/>
        <v>no</v>
      </c>
      <c r="S64" s="11" t="str">
        <f t="shared" si="35"/>
        <v/>
      </c>
      <c r="T64" s="11" t="str">
        <f t="shared" si="36"/>
        <v>no</v>
      </c>
      <c r="U64" s="17" t="str">
        <f t="shared" si="33"/>
        <v>Fav</v>
      </c>
      <c r="V64" s="81" t="str">
        <f t="shared" si="34"/>
        <v/>
      </c>
      <c r="W64" s="82" t="str">
        <f t="shared" si="34"/>
        <v/>
      </c>
      <c r="X64" s="82" t="str">
        <f t="shared" si="34"/>
        <v/>
      </c>
      <c r="Y64" s="82" t="str">
        <f t="shared" si="34"/>
        <v/>
      </c>
      <c r="Z64" s="83" t="str">
        <f t="shared" si="34"/>
        <v>Fav</v>
      </c>
      <c r="AA64" s="81" t="str">
        <f t="shared" si="37"/>
        <v/>
      </c>
      <c r="AB64" s="82" t="str">
        <f t="shared" si="37"/>
        <v/>
      </c>
      <c r="AC64" s="82" t="str">
        <f t="shared" si="37"/>
        <v/>
      </c>
      <c r="AD64" s="82" t="str">
        <f t="shared" si="37"/>
        <v/>
      </c>
      <c r="AE64" s="83" t="str">
        <f t="shared" si="37"/>
        <v>Fav</v>
      </c>
    </row>
    <row r="65" spans="2:31" ht="16.5" customHeight="1" x14ac:dyDescent="0.3">
      <c r="B65" s="223">
        <v>10</v>
      </c>
      <c r="C65" s="221" t="s">
        <v>139</v>
      </c>
      <c r="D65" s="46"/>
      <c r="E65" s="269">
        <v>0</v>
      </c>
      <c r="F65" s="271">
        <v>56</v>
      </c>
      <c r="G65" s="226">
        <f t="shared" si="29"/>
        <v>7</v>
      </c>
      <c r="H65" s="221" t="s">
        <v>138</v>
      </c>
      <c r="I65" s="53"/>
      <c r="J65" s="216" t="s">
        <v>134</v>
      </c>
      <c r="K65" s="217">
        <v>0.54861111111111105</v>
      </c>
      <c r="M65" s="90">
        <v>23</v>
      </c>
      <c r="N65" s="75" t="s">
        <v>73</v>
      </c>
      <c r="O65" s="90">
        <v>26</v>
      </c>
      <c r="P65" s="11" t="str">
        <f t="shared" si="30"/>
        <v>Dog</v>
      </c>
      <c r="Q65" s="11" t="str">
        <f t="shared" si="31"/>
        <v>Under</v>
      </c>
      <c r="R65" s="11" t="str">
        <f t="shared" si="32"/>
        <v>no</v>
      </c>
      <c r="S65" s="11" t="str">
        <f t="shared" si="35"/>
        <v>no</v>
      </c>
      <c r="T65" s="11" t="str">
        <f t="shared" si="36"/>
        <v>no</v>
      </c>
      <c r="U65" s="17" t="str">
        <f t="shared" si="33"/>
        <v/>
      </c>
      <c r="V65" s="81" t="str">
        <f t="shared" si="34"/>
        <v/>
      </c>
      <c r="W65" s="82" t="str">
        <f t="shared" si="34"/>
        <v/>
      </c>
      <c r="X65" s="82" t="str">
        <f t="shared" si="34"/>
        <v/>
      </c>
      <c r="Y65" s="82" t="str">
        <f t="shared" si="34"/>
        <v/>
      </c>
      <c r="Z65" s="83" t="str">
        <f t="shared" si="34"/>
        <v/>
      </c>
      <c r="AA65" s="81" t="str">
        <f t="shared" si="37"/>
        <v/>
      </c>
      <c r="AB65" s="82" t="str">
        <f t="shared" si="37"/>
        <v/>
      </c>
      <c r="AC65" s="82" t="str">
        <f t="shared" si="37"/>
        <v/>
      </c>
      <c r="AD65" s="82" t="str">
        <f t="shared" si="37"/>
        <v/>
      </c>
      <c r="AE65" s="83" t="str">
        <f t="shared" si="37"/>
        <v/>
      </c>
    </row>
    <row r="66" spans="2:31" ht="16.5" customHeight="1" x14ac:dyDescent="0.3">
      <c r="B66" s="144">
        <v>1</v>
      </c>
      <c r="C66" s="152" t="s">
        <v>23</v>
      </c>
      <c r="D66" s="60"/>
      <c r="E66" s="272">
        <v>14.5</v>
      </c>
      <c r="F66" s="273">
        <v>65.5</v>
      </c>
      <c r="G66" s="225">
        <f>17-B66</f>
        <v>16</v>
      </c>
      <c r="H66" s="152" t="s">
        <v>145</v>
      </c>
      <c r="I66" s="61"/>
      <c r="J66" s="125" t="s">
        <v>136</v>
      </c>
      <c r="K66" s="127">
        <v>0.56944444444444442</v>
      </c>
      <c r="M66" s="90">
        <v>37</v>
      </c>
      <c r="N66" s="75" t="s">
        <v>73</v>
      </c>
      <c r="O66" s="90">
        <v>21</v>
      </c>
      <c r="P66" s="11" t="str">
        <f t="shared" si="30"/>
        <v>Fav</v>
      </c>
      <c r="Q66" s="11" t="str">
        <f t="shared" si="31"/>
        <v>Under</v>
      </c>
      <c r="R66" s="11" t="str">
        <f t="shared" si="32"/>
        <v>no</v>
      </c>
      <c r="S66" s="11" t="str">
        <f t="shared" si="35"/>
        <v/>
      </c>
      <c r="T66" s="11" t="str">
        <f t="shared" si="36"/>
        <v>no</v>
      </c>
      <c r="U66" s="17" t="str">
        <f t="shared" si="33"/>
        <v>Fav</v>
      </c>
      <c r="V66" s="81" t="str">
        <f t="shared" si="34"/>
        <v/>
      </c>
      <c r="W66" s="82" t="str">
        <f t="shared" si="34"/>
        <v/>
      </c>
      <c r="X66" s="82" t="str">
        <f t="shared" si="34"/>
        <v/>
      </c>
      <c r="Y66" s="82" t="str">
        <f t="shared" si="34"/>
        <v/>
      </c>
      <c r="Z66" s="83" t="str">
        <f t="shared" si="34"/>
        <v>Fav</v>
      </c>
      <c r="AA66" s="81" t="str">
        <f t="shared" si="37"/>
        <v/>
      </c>
      <c r="AB66" s="82" t="str">
        <f t="shared" si="37"/>
        <v/>
      </c>
      <c r="AC66" s="82" t="str">
        <f t="shared" si="37"/>
        <v/>
      </c>
      <c r="AD66" s="82" t="str">
        <f t="shared" si="37"/>
        <v/>
      </c>
      <c r="AE66" s="83" t="str">
        <f t="shared" si="37"/>
        <v>Fav</v>
      </c>
    </row>
    <row r="67" spans="2:31" ht="16.5" customHeight="1" x14ac:dyDescent="0.3">
      <c r="B67" s="223">
        <v>1</v>
      </c>
      <c r="C67" s="221" t="s">
        <v>5</v>
      </c>
      <c r="D67" s="46"/>
      <c r="E67" s="269">
        <v>13.5</v>
      </c>
      <c r="F67" s="271">
        <v>64</v>
      </c>
      <c r="G67" s="226">
        <f t="shared" ref="G67:G72" si="38">17-B67</f>
        <v>16</v>
      </c>
      <c r="H67" s="221" t="s">
        <v>140</v>
      </c>
      <c r="I67" s="53"/>
      <c r="J67" s="216" t="s">
        <v>131</v>
      </c>
      <c r="K67" s="217">
        <v>0.65972222222222221</v>
      </c>
      <c r="M67" s="90">
        <v>33</v>
      </c>
      <c r="N67" s="75" t="s">
        <v>73</v>
      </c>
      <c r="O67" s="90">
        <v>29</v>
      </c>
      <c r="P67" s="11" t="str">
        <f t="shared" si="30"/>
        <v>Dog</v>
      </c>
      <c r="Q67" s="11" t="str">
        <f t="shared" si="31"/>
        <v>Under</v>
      </c>
      <c r="R67" s="11" t="str">
        <f t="shared" si="32"/>
        <v>yes</v>
      </c>
      <c r="S67" s="11" t="str">
        <f t="shared" si="35"/>
        <v/>
      </c>
      <c r="T67" s="11" t="str">
        <f t="shared" si="36"/>
        <v>no</v>
      </c>
      <c r="U67" s="17" t="str">
        <f t="shared" si="33"/>
        <v>Dog</v>
      </c>
      <c r="V67" s="81" t="str">
        <f t="shared" si="34"/>
        <v/>
      </c>
      <c r="W67" s="82" t="str">
        <f t="shared" si="34"/>
        <v/>
      </c>
      <c r="X67" s="82" t="str">
        <f t="shared" si="34"/>
        <v/>
      </c>
      <c r="Y67" s="82" t="str">
        <f t="shared" si="34"/>
        <v/>
      </c>
      <c r="Z67" s="83" t="str">
        <f t="shared" si="34"/>
        <v>Dog</v>
      </c>
      <c r="AA67" s="81" t="str">
        <f t="shared" si="37"/>
        <v/>
      </c>
      <c r="AB67" s="82" t="str">
        <f t="shared" si="37"/>
        <v/>
      </c>
      <c r="AC67" s="82" t="str">
        <f t="shared" si="37"/>
        <v/>
      </c>
      <c r="AD67" s="82" t="str">
        <f t="shared" si="37"/>
        <v/>
      </c>
      <c r="AE67" s="83" t="str">
        <f t="shared" si="37"/>
        <v>Fav</v>
      </c>
    </row>
    <row r="68" spans="2:31" ht="16.5" customHeight="1" x14ac:dyDescent="0.3">
      <c r="B68" s="144">
        <v>2</v>
      </c>
      <c r="C68" s="152" t="s">
        <v>22</v>
      </c>
      <c r="D68" s="60"/>
      <c r="E68" s="272">
        <v>10</v>
      </c>
      <c r="F68" s="273">
        <v>76</v>
      </c>
      <c r="G68" s="225">
        <f t="shared" si="38"/>
        <v>15</v>
      </c>
      <c r="H68" s="152" t="s">
        <v>109</v>
      </c>
      <c r="I68" s="61"/>
      <c r="J68" s="125" t="s">
        <v>133</v>
      </c>
      <c r="K68" s="127">
        <v>0.67708333333333337</v>
      </c>
      <c r="M68" s="90">
        <v>53</v>
      </c>
      <c r="N68" s="75" t="s">
        <v>73</v>
      </c>
      <c r="O68" s="90">
        <v>42</v>
      </c>
      <c r="P68" s="11" t="str">
        <f t="shared" si="30"/>
        <v>Fav</v>
      </c>
      <c r="Q68" s="11" t="str">
        <f t="shared" si="31"/>
        <v>Over</v>
      </c>
      <c r="R68" s="11" t="str">
        <f t="shared" si="32"/>
        <v>no</v>
      </c>
      <c r="S68" s="11" t="str">
        <f t="shared" si="35"/>
        <v/>
      </c>
      <c r="T68" s="11" t="str">
        <f t="shared" si="36"/>
        <v>yes</v>
      </c>
      <c r="U68" s="17" t="str">
        <f t="shared" si="33"/>
        <v>Fav</v>
      </c>
      <c r="V68" s="81" t="str">
        <f t="shared" si="34"/>
        <v/>
      </c>
      <c r="W68" s="82" t="str">
        <f t="shared" si="34"/>
        <v/>
      </c>
      <c r="X68" s="82" t="str">
        <f t="shared" si="34"/>
        <v/>
      </c>
      <c r="Y68" s="82" t="str">
        <f t="shared" si="34"/>
        <v>Fav</v>
      </c>
      <c r="Z68" s="83" t="str">
        <f t="shared" si="34"/>
        <v/>
      </c>
      <c r="AA68" s="81" t="str">
        <f t="shared" si="37"/>
        <v/>
      </c>
      <c r="AB68" s="82" t="str">
        <f t="shared" si="37"/>
        <v/>
      </c>
      <c r="AC68" s="82" t="str">
        <f t="shared" si="37"/>
        <v/>
      </c>
      <c r="AD68" s="82" t="str">
        <f t="shared" si="37"/>
        <v>Fav</v>
      </c>
      <c r="AE68" s="83" t="str">
        <f t="shared" si="37"/>
        <v/>
      </c>
    </row>
    <row r="69" spans="2:31" ht="16.5" customHeight="1" x14ac:dyDescent="0.3">
      <c r="B69" s="223">
        <v>3</v>
      </c>
      <c r="C69" s="221" t="s">
        <v>108</v>
      </c>
      <c r="D69" s="46"/>
      <c r="E69" s="269">
        <v>8.5</v>
      </c>
      <c r="F69" s="271">
        <v>56</v>
      </c>
      <c r="G69" s="226">
        <f t="shared" si="38"/>
        <v>14</v>
      </c>
      <c r="H69" s="221" t="s">
        <v>141</v>
      </c>
      <c r="I69" s="53"/>
      <c r="J69" s="216" t="s">
        <v>134</v>
      </c>
      <c r="K69" s="217">
        <v>0.68055555555555547</v>
      </c>
      <c r="M69" s="90">
        <v>33</v>
      </c>
      <c r="N69" s="75" t="s">
        <v>73</v>
      </c>
      <c r="O69" s="90">
        <v>17</v>
      </c>
      <c r="P69" s="11" t="str">
        <f t="shared" si="30"/>
        <v>Fav</v>
      </c>
      <c r="Q69" s="11" t="str">
        <f t="shared" si="31"/>
        <v>Under</v>
      </c>
      <c r="R69" s="11" t="str">
        <f t="shared" si="32"/>
        <v>no</v>
      </c>
      <c r="S69" s="11" t="str">
        <f t="shared" si="35"/>
        <v/>
      </c>
      <c r="T69" s="11" t="str">
        <f t="shared" si="36"/>
        <v>no</v>
      </c>
      <c r="U69" s="17" t="str">
        <f t="shared" si="33"/>
        <v>Fav</v>
      </c>
      <c r="V69" s="81" t="str">
        <f t="shared" si="34"/>
        <v/>
      </c>
      <c r="W69" s="82" t="str">
        <f t="shared" si="34"/>
        <v/>
      </c>
      <c r="X69" s="82" t="str">
        <f t="shared" si="34"/>
        <v>Fav</v>
      </c>
      <c r="Y69" s="82" t="str">
        <f t="shared" si="34"/>
        <v/>
      </c>
      <c r="Z69" s="83" t="str">
        <f t="shared" si="34"/>
        <v/>
      </c>
      <c r="AA69" s="81" t="str">
        <f t="shared" si="37"/>
        <v/>
      </c>
      <c r="AB69" s="82" t="str">
        <f t="shared" si="37"/>
        <v/>
      </c>
      <c r="AC69" s="82" t="str">
        <f t="shared" si="37"/>
        <v>Fav</v>
      </c>
      <c r="AD69" s="82" t="str">
        <f t="shared" si="37"/>
        <v/>
      </c>
      <c r="AE69" s="83" t="str">
        <f t="shared" si="37"/>
        <v/>
      </c>
    </row>
    <row r="70" spans="2:31" ht="16.5" customHeight="1" x14ac:dyDescent="0.3">
      <c r="B70" s="144">
        <v>6</v>
      </c>
      <c r="C70" s="152" t="s">
        <v>110</v>
      </c>
      <c r="D70" s="60"/>
      <c r="E70" s="272">
        <v>0</v>
      </c>
      <c r="F70" s="273">
        <v>65.5</v>
      </c>
      <c r="G70" s="225">
        <f t="shared" si="38"/>
        <v>11</v>
      </c>
      <c r="H70" s="152" t="s">
        <v>7</v>
      </c>
      <c r="I70" s="61"/>
      <c r="J70" s="125" t="s">
        <v>136</v>
      </c>
      <c r="K70" s="127">
        <v>0.68402777777777779</v>
      </c>
      <c r="M70" s="90">
        <v>20</v>
      </c>
      <c r="N70" s="75" t="s">
        <v>73</v>
      </c>
      <c r="O70" s="90">
        <v>33</v>
      </c>
      <c r="P70" s="11" t="str">
        <f t="shared" si="30"/>
        <v>Dog</v>
      </c>
      <c r="Q70" s="11" t="str">
        <f t="shared" si="31"/>
        <v>Under</v>
      </c>
      <c r="R70" s="11" t="str">
        <f t="shared" si="32"/>
        <v>no</v>
      </c>
      <c r="S70" s="11" t="str">
        <f t="shared" si="35"/>
        <v>no</v>
      </c>
      <c r="T70" s="11" t="str">
        <f t="shared" si="36"/>
        <v>no</v>
      </c>
      <c r="U70" s="17" t="str">
        <f t="shared" si="33"/>
        <v/>
      </c>
      <c r="V70" s="81" t="str">
        <f t="shared" si="34"/>
        <v/>
      </c>
      <c r="W70" s="82" t="str">
        <f t="shared" si="34"/>
        <v/>
      </c>
      <c r="X70" s="82" t="str">
        <f t="shared" si="34"/>
        <v/>
      </c>
      <c r="Y70" s="82" t="str">
        <f t="shared" si="34"/>
        <v/>
      </c>
      <c r="Z70" s="83" t="str">
        <f t="shared" si="34"/>
        <v/>
      </c>
      <c r="AA70" s="81" t="str">
        <f t="shared" si="37"/>
        <v/>
      </c>
      <c r="AB70" s="82" t="str">
        <f t="shared" si="37"/>
        <v/>
      </c>
      <c r="AC70" s="82" t="str">
        <f t="shared" si="37"/>
        <v/>
      </c>
      <c r="AD70" s="82" t="str">
        <f t="shared" si="37"/>
        <v/>
      </c>
      <c r="AE70" s="83" t="str">
        <f t="shared" si="37"/>
        <v/>
      </c>
    </row>
    <row r="71" spans="2:31" ht="16.5" customHeight="1" x14ac:dyDescent="0.3">
      <c r="B71" s="223">
        <v>8</v>
      </c>
      <c r="C71" s="221" t="s">
        <v>15</v>
      </c>
      <c r="D71" s="46"/>
      <c r="E71" s="269">
        <v>1</v>
      </c>
      <c r="F71" s="271">
        <v>63</v>
      </c>
      <c r="G71" s="226">
        <f t="shared" si="38"/>
        <v>9</v>
      </c>
      <c r="H71" s="221" t="s">
        <v>60</v>
      </c>
      <c r="I71" s="53"/>
      <c r="J71" s="216" t="s">
        <v>131</v>
      </c>
      <c r="K71" s="217">
        <v>0.76388888888888884</v>
      </c>
      <c r="M71" s="90">
        <v>24</v>
      </c>
      <c r="N71" s="75" t="s">
        <v>73</v>
      </c>
      <c r="O71" s="90">
        <v>46</v>
      </c>
      <c r="P71" s="11" t="str">
        <f t="shared" si="30"/>
        <v>Dog</v>
      </c>
      <c r="Q71" s="11" t="str">
        <f t="shared" si="31"/>
        <v>Over</v>
      </c>
      <c r="R71" s="11" t="str">
        <f t="shared" si="32"/>
        <v>no</v>
      </c>
      <c r="S71" s="11" t="str">
        <f t="shared" si="35"/>
        <v>no</v>
      </c>
      <c r="T71" s="11" t="str">
        <f t="shared" si="36"/>
        <v>no</v>
      </c>
      <c r="U71" s="17" t="str">
        <f t="shared" si="33"/>
        <v/>
      </c>
      <c r="V71" s="81" t="str">
        <f t="shared" si="34"/>
        <v/>
      </c>
      <c r="W71" s="82" t="str">
        <f t="shared" si="34"/>
        <v/>
      </c>
      <c r="X71" s="82" t="str">
        <f t="shared" si="34"/>
        <v/>
      </c>
      <c r="Y71" s="82" t="str">
        <f t="shared" si="34"/>
        <v/>
      </c>
      <c r="Z71" s="83" t="str">
        <f t="shared" si="34"/>
        <v/>
      </c>
      <c r="AA71" s="81" t="str">
        <f t="shared" si="37"/>
        <v/>
      </c>
      <c r="AB71" s="82" t="str">
        <f t="shared" si="37"/>
        <v/>
      </c>
      <c r="AC71" s="82" t="str">
        <f t="shared" si="37"/>
        <v/>
      </c>
      <c r="AD71" s="82" t="str">
        <f t="shared" si="37"/>
        <v/>
      </c>
      <c r="AE71" s="83" t="str">
        <f t="shared" si="37"/>
        <v/>
      </c>
    </row>
    <row r="72" spans="2:31" ht="16.5" customHeight="1" x14ac:dyDescent="0.3">
      <c r="B72" s="144">
        <v>7</v>
      </c>
      <c r="C72" s="152" t="s">
        <v>142</v>
      </c>
      <c r="D72" s="60"/>
      <c r="E72" s="272">
        <v>3</v>
      </c>
      <c r="F72" s="273">
        <v>68</v>
      </c>
      <c r="G72" s="225">
        <f t="shared" si="38"/>
        <v>10</v>
      </c>
      <c r="H72" s="152" t="s">
        <v>143</v>
      </c>
      <c r="I72" s="61"/>
      <c r="J72" s="125" t="s">
        <v>133</v>
      </c>
      <c r="K72" s="127">
        <v>0.78125</v>
      </c>
      <c r="M72" s="90">
        <v>28</v>
      </c>
      <c r="N72" s="75" t="s">
        <v>73</v>
      </c>
      <c r="O72" s="90">
        <v>28</v>
      </c>
      <c r="P72" s="11" t="str">
        <f t="shared" si="30"/>
        <v>Dog</v>
      </c>
      <c r="Q72" s="11" t="str">
        <f t="shared" si="31"/>
        <v>Under</v>
      </c>
      <c r="R72" s="11" t="str">
        <f t="shared" si="32"/>
        <v>no</v>
      </c>
      <c r="S72" s="11" t="str">
        <f t="shared" si="35"/>
        <v>no</v>
      </c>
      <c r="T72" s="11" t="str">
        <f t="shared" si="36"/>
        <v>no</v>
      </c>
      <c r="U72" s="17" t="str">
        <f t="shared" si="33"/>
        <v/>
      </c>
      <c r="V72" s="81" t="str">
        <f t="shared" si="34"/>
        <v/>
      </c>
      <c r="W72" s="82" t="str">
        <f t="shared" si="34"/>
        <v/>
      </c>
      <c r="X72" s="82" t="str">
        <f t="shared" si="34"/>
        <v/>
      </c>
      <c r="Y72" s="82" t="str">
        <f t="shared" si="34"/>
        <v/>
      </c>
      <c r="Z72" s="83" t="str">
        <f t="shared" si="34"/>
        <v/>
      </c>
      <c r="AA72" s="81" t="str">
        <f t="shared" si="37"/>
        <v/>
      </c>
      <c r="AB72" s="82" t="str">
        <f t="shared" si="37"/>
        <v/>
      </c>
      <c r="AC72" s="82" t="str">
        <f t="shared" si="37"/>
        <v/>
      </c>
      <c r="AD72" s="82" t="str">
        <f t="shared" si="37"/>
        <v/>
      </c>
      <c r="AE72" s="83" t="str">
        <f t="shared" si="37"/>
        <v/>
      </c>
    </row>
    <row r="73" spans="2:31" ht="16.5" customHeight="1" x14ac:dyDescent="0.3">
      <c r="B73" s="223">
        <v>6</v>
      </c>
      <c r="C73" s="221" t="s">
        <v>16</v>
      </c>
      <c r="D73" s="46"/>
      <c r="E73" s="269">
        <v>3</v>
      </c>
      <c r="F73" s="271">
        <v>63</v>
      </c>
      <c r="G73" s="226">
        <f>17-B73</f>
        <v>11</v>
      </c>
      <c r="H73" s="221" t="s">
        <v>30</v>
      </c>
      <c r="I73" s="53"/>
      <c r="J73" s="216" t="s">
        <v>134</v>
      </c>
      <c r="K73" s="217">
        <v>0.78472222222222221</v>
      </c>
      <c r="M73" s="90">
        <v>24</v>
      </c>
      <c r="N73" s="75" t="s">
        <v>73</v>
      </c>
      <c r="O73" s="90">
        <v>35</v>
      </c>
      <c r="P73" s="11" t="str">
        <f t="shared" si="30"/>
        <v>Dog</v>
      </c>
      <c r="Q73" s="11" t="str">
        <f t="shared" si="31"/>
        <v>Under</v>
      </c>
      <c r="R73" s="11" t="str">
        <f t="shared" si="32"/>
        <v>no</v>
      </c>
      <c r="S73" s="11" t="str">
        <f t="shared" si="35"/>
        <v>no</v>
      </c>
      <c r="T73" s="11" t="str">
        <f t="shared" si="36"/>
        <v>no</v>
      </c>
      <c r="U73" s="17" t="str">
        <f t="shared" si="33"/>
        <v/>
      </c>
      <c r="V73" s="81" t="str">
        <f t="shared" si="34"/>
        <v/>
      </c>
      <c r="W73" s="82" t="str">
        <f t="shared" si="34"/>
        <v/>
      </c>
      <c r="X73" s="82" t="str">
        <f t="shared" si="34"/>
        <v/>
      </c>
      <c r="Y73" s="82" t="str">
        <f t="shared" si="34"/>
        <v/>
      </c>
      <c r="Z73" s="83" t="str">
        <f t="shared" si="34"/>
        <v/>
      </c>
      <c r="AA73" s="81" t="str">
        <f t="shared" si="37"/>
        <v/>
      </c>
      <c r="AB73" s="82" t="str">
        <f t="shared" si="37"/>
        <v/>
      </c>
      <c r="AC73" s="82" t="str">
        <f t="shared" si="37"/>
        <v/>
      </c>
      <c r="AD73" s="82" t="str">
        <f t="shared" si="37"/>
        <v/>
      </c>
      <c r="AE73" s="83" t="str">
        <f t="shared" si="37"/>
        <v/>
      </c>
    </row>
    <row r="74" spans="2:31" ht="16.5" customHeight="1" x14ac:dyDescent="0.3">
      <c r="B74" s="146">
        <v>3</v>
      </c>
      <c r="C74" s="154" t="s">
        <v>2</v>
      </c>
      <c r="D74" s="64"/>
      <c r="E74" s="274">
        <v>7.5</v>
      </c>
      <c r="F74" s="275">
        <v>60</v>
      </c>
      <c r="G74" s="227">
        <v>11.5</v>
      </c>
      <c r="H74" s="154" t="s">
        <v>144</v>
      </c>
      <c r="I74" s="65"/>
      <c r="J74" s="126" t="s">
        <v>136</v>
      </c>
      <c r="K74" s="128">
        <v>0.78819444444444453</v>
      </c>
      <c r="M74" s="90">
        <v>38</v>
      </c>
      <c r="N74" s="75" t="s">
        <v>73</v>
      </c>
      <c r="O74" s="90">
        <v>30</v>
      </c>
      <c r="P74" s="11" t="str">
        <f t="shared" si="30"/>
        <v>Fav</v>
      </c>
      <c r="Q74" s="11" t="str">
        <f t="shared" si="31"/>
        <v>Over</v>
      </c>
      <c r="R74" s="11" t="str">
        <f t="shared" si="32"/>
        <v>no</v>
      </c>
      <c r="S74" s="11" t="str">
        <f t="shared" si="35"/>
        <v/>
      </c>
      <c r="T74" s="11" t="str">
        <f t="shared" si="36"/>
        <v>yes</v>
      </c>
      <c r="U74" s="69" t="str">
        <f t="shared" si="33"/>
        <v>Fav</v>
      </c>
      <c r="V74" s="85" t="str">
        <f t="shared" si="34"/>
        <v/>
      </c>
      <c r="W74" s="86" t="str">
        <f t="shared" si="34"/>
        <v/>
      </c>
      <c r="X74" s="86" t="str">
        <f t="shared" si="34"/>
        <v>Fav</v>
      </c>
      <c r="Y74" s="86" t="str">
        <f t="shared" si="34"/>
        <v/>
      </c>
      <c r="Z74" s="87" t="str">
        <f t="shared" si="34"/>
        <v/>
      </c>
      <c r="AA74" s="85" t="str">
        <f t="shared" si="37"/>
        <v/>
      </c>
      <c r="AB74" s="86" t="str">
        <f t="shared" si="37"/>
        <v/>
      </c>
      <c r="AC74" s="86" t="str">
        <f t="shared" si="37"/>
        <v>Fav</v>
      </c>
      <c r="AD74" s="86" t="str">
        <f t="shared" si="37"/>
        <v/>
      </c>
      <c r="AE74" s="87" t="str">
        <f t="shared" si="37"/>
        <v/>
      </c>
    </row>
    <row r="75" spans="2:31" x14ac:dyDescent="0.25">
      <c r="P75" s="201" t="str">
        <f>COUNTIF(P59:P74,"Fav")&amp;"-"&amp;COUNTIF(P59:P74,"Dog")&amp;"-"&amp;COUNTIF(P59:P74,"Push")</f>
        <v>7-8-1</v>
      </c>
      <c r="Q75" s="201" t="str">
        <f>COUNTIF(Q59:Q74,"Over")&amp;"-"&amp;COUNTIF(Q59:Q74,"Under")&amp;"-"&amp;COUNTIF(Q59:Q74,"Push")</f>
        <v>7-9-0</v>
      </c>
      <c r="R75" s="201" t="str">
        <f>COUNTIF(R59:R74,"yes")&amp;"-"&amp;COUNTIF(R59:R74,"no")</f>
        <v>3-13</v>
      </c>
      <c r="S75" s="201" t="str">
        <f>COUNTIF(S59:S74,"yes")&amp;"-"&amp;COUNTIF(S59:S74,"no")</f>
        <v>1-7</v>
      </c>
      <c r="T75" s="201" t="str">
        <f>COUNTIF(T59:T74,"yes")&amp;"-"&amp;COUNTIF(T59:T74,"no")</f>
        <v>3-13</v>
      </c>
      <c r="U75" s="201" t="str">
        <f>COUNTIF(U59:U74,"Fav")&amp;"-"&amp;COUNTIF(U59:U74,"Dog")&amp;"-"&amp;COUNTIF(U59:U74,"Push")</f>
        <v>6-2-1</v>
      </c>
      <c r="V75" s="201" t="str">
        <f>COUNTIF(V59:V74,"Fav")&amp;"-"&amp;COUNTIF(V59:V74,"Dog")&amp;"-"&amp;COUNTIF(V59:V74,"Push")</f>
        <v>0-0-1</v>
      </c>
      <c r="W75" s="201" t="str">
        <f t="shared" ref="W75:AE75" si="39">COUNTIF(W59:W74,"Fav")&amp;"-"&amp;COUNTIF(W59:W74,"Dog")&amp;"-"&amp;COUNTIF(W59:W74,"Push")</f>
        <v>1-0-0</v>
      </c>
      <c r="X75" s="201" t="str">
        <f t="shared" si="39"/>
        <v>2-0-0</v>
      </c>
      <c r="Y75" s="201" t="str">
        <f t="shared" si="39"/>
        <v>1-1-0</v>
      </c>
      <c r="Z75" s="201" t="str">
        <f t="shared" si="39"/>
        <v>2-1-0</v>
      </c>
      <c r="AA75" s="201" t="str">
        <f t="shared" si="39"/>
        <v>1-0-0</v>
      </c>
      <c r="AB75" s="201" t="str">
        <f t="shared" si="39"/>
        <v>1-0-0</v>
      </c>
      <c r="AC75" s="201" t="str">
        <f t="shared" si="39"/>
        <v>2-0-0</v>
      </c>
      <c r="AD75" s="201" t="str">
        <f t="shared" si="39"/>
        <v>2-0-0</v>
      </c>
      <c r="AE75" s="201" t="str">
        <f t="shared" si="39"/>
        <v>3-0-0</v>
      </c>
    </row>
    <row r="76" spans="2:31" x14ac:dyDescent="0.25">
      <c r="O76" s="15" t="s">
        <v>114</v>
      </c>
      <c r="P76" s="202" t="str">
        <f>COUNTIF(P42:P74,"Fav")&amp;"-"&amp;COUNTIF(P42:P74,"Dog")&amp;"-"&amp;COUNTIF(P42:P74,"Push")</f>
        <v>15-16-1</v>
      </c>
      <c r="Q76" s="202" t="str">
        <f>COUNTIF(Q42:Q75,"Over")&amp;"-"&amp;COUNTIF(Q42:Q75,"Under")&amp;"-"&amp;COUNTIF(Q42:Q74,"Push")</f>
        <v>17-15-0</v>
      </c>
      <c r="R76" s="202" t="str">
        <f>COUNTIF(R42:R75,"yes")&amp;"-"&amp;COUNTIF(R42:R75,"no")</f>
        <v>7-25</v>
      </c>
      <c r="S76" s="201" t="str">
        <f>COUNTIF(S42:S75,"yes")&amp;"-"&amp;COUNTIF(S42:S75,"no")</f>
        <v>1-16</v>
      </c>
      <c r="T76" s="201" t="str">
        <f>COUNTIF(T42:T75,"yes")&amp;"-"&amp;COUNTIF(T42:T75,"no")</f>
        <v>6-26</v>
      </c>
      <c r="U76" s="202" t="str">
        <f>COUNTIF(U42:U75,"Fav")&amp;"-"&amp;COUNTIF(U42:U75,"Dog")&amp;"-"&amp;COUNTIF(U42:U75,"Push")</f>
        <v>11-8-1</v>
      </c>
      <c r="V76" s="202" t="str">
        <f>COUNTIF(V42:V75,"Fav")&amp;"-"&amp;COUNTIF(V42:V75,"Dog")&amp;"-"&amp;COUNTIF(V42:V75,"Push")</f>
        <v>2-1-1</v>
      </c>
      <c r="W76" s="202" t="str">
        <f t="shared" ref="W76:AE76" si="40">COUNTIF(W42:W75,"Fav")&amp;"-"&amp;COUNTIF(W42:W75,"Dog")&amp;"-"&amp;COUNTIF(W42:W75,"Push")</f>
        <v>2-2-0</v>
      </c>
      <c r="X76" s="202" t="str">
        <f t="shared" si="40"/>
        <v>3-1-0</v>
      </c>
      <c r="Y76" s="202" t="str">
        <f t="shared" si="40"/>
        <v>2-2-0</v>
      </c>
      <c r="Z76" s="202" t="str">
        <f t="shared" si="40"/>
        <v>2-2-0</v>
      </c>
      <c r="AA76" s="202" t="str">
        <f t="shared" si="40"/>
        <v>3-0-1</v>
      </c>
      <c r="AB76" s="202" t="str">
        <f t="shared" si="40"/>
        <v>3-0-1</v>
      </c>
      <c r="AC76" s="202" t="str">
        <f t="shared" si="40"/>
        <v>4-0-0</v>
      </c>
      <c r="AD76" s="202" t="str">
        <f t="shared" si="40"/>
        <v>4-0-0</v>
      </c>
      <c r="AE76" s="202" t="str">
        <f t="shared" si="40"/>
        <v>4-0-0</v>
      </c>
    </row>
  </sheetData>
  <mergeCells count="19">
    <mergeCell ref="AA40:AE40"/>
    <mergeCell ref="M41:O41"/>
    <mergeCell ref="B58:K58"/>
    <mergeCell ref="B40:K40"/>
    <mergeCell ref="M40:Q40"/>
    <mergeCell ref="R40:R41"/>
    <mergeCell ref="S40:S41"/>
    <mergeCell ref="T40:T41"/>
    <mergeCell ref="U40:Z40"/>
    <mergeCell ref="AF2:AY2"/>
    <mergeCell ref="M3:O3"/>
    <mergeCell ref="B20:K20"/>
    <mergeCell ref="M2:Q2"/>
    <mergeCell ref="U2:Z2"/>
    <mergeCell ref="AA2:AE2"/>
    <mergeCell ref="S2:S3"/>
    <mergeCell ref="T2:T3"/>
    <mergeCell ref="B2:K2"/>
    <mergeCell ref="R2:R3"/>
  </mergeCells>
  <phoneticPr fontId="1" type="noConversion"/>
  <printOptions horizontalCentered="1"/>
  <pageMargins left="0.2" right="0.2" top="0.2" bottom="0.2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2018</vt:lpstr>
      <vt:lpstr>Aggregate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Upsets</vt:lpstr>
      <vt:lpstr>Terminology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Aggregate!Print_Area</vt:lpstr>
      <vt:lpstr>Upsets!Print_Area</vt:lpstr>
    </vt:vector>
  </TitlesOfParts>
  <Company>Broadcast Microwave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Benz</dc:creator>
  <cp:lastModifiedBy>Marks, Ethan W.</cp:lastModifiedBy>
  <cp:lastPrinted>2018-02-14T22:07:34Z</cp:lastPrinted>
  <dcterms:created xsi:type="dcterms:W3CDTF">2009-03-16T17:43:04Z</dcterms:created>
  <dcterms:modified xsi:type="dcterms:W3CDTF">2018-04-30T03:33:03Z</dcterms:modified>
</cp:coreProperties>
</file>