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e1234\OneDrive\Desktop\MGMT 170\Spreadsheets\"/>
    </mc:Choice>
  </mc:AlternateContent>
  <xr:revisionPtr revIDLastSave="0" documentId="8_{E28A4E32-6BFF-4AD9-BCD9-FABE1342969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ntal Income and Expense Stops" sheetId="1" r:id="rId1"/>
    <sheet name="Appraisal Methods" sheetId="2" r:id="rId2"/>
    <sheet name="Cap Rates and GRM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" i="2" l="1"/>
  <c r="J48" i="2"/>
  <c r="C15" i="1"/>
  <c r="G24" i="2"/>
  <c r="E20" i="2"/>
  <c r="E19" i="2"/>
  <c r="E18" i="2"/>
  <c r="H8" i="3" l="1"/>
  <c r="C11" i="3"/>
  <c r="H11" i="3" s="1"/>
  <c r="C19" i="3"/>
  <c r="H19" i="3" s="1"/>
  <c r="C22" i="3"/>
  <c r="H22" i="3" s="1"/>
  <c r="H14" i="3" l="1"/>
  <c r="I14" i="3" s="1"/>
  <c r="I19" i="3"/>
  <c r="H25" i="3"/>
  <c r="I25" i="3" s="1"/>
  <c r="I22" i="3"/>
  <c r="H28" i="3" l="1"/>
  <c r="C5" i="1"/>
  <c r="C19" i="1" l="1"/>
  <c r="D9" i="1"/>
  <c r="D14" i="1" s="1"/>
  <c r="L24" i="2" l="1"/>
  <c r="L20" i="2"/>
  <c r="L19" i="2"/>
  <c r="L18" i="2"/>
  <c r="G20" i="2" l="1"/>
  <c r="G19" i="2"/>
  <c r="G18" i="2"/>
  <c r="F9" i="1" l="1"/>
  <c r="E15" i="1"/>
  <c r="E19" i="1" s="1"/>
  <c r="E14" i="1"/>
  <c r="E9" i="1"/>
  <c r="E8" i="1"/>
  <c r="D15" i="1" l="1"/>
  <c r="F15" i="1" s="1"/>
  <c r="D8" i="1"/>
  <c r="D10" i="1" l="1"/>
  <c r="D17" i="1" s="1"/>
  <c r="D19" i="1"/>
  <c r="F8" i="1"/>
  <c r="J43" i="2"/>
  <c r="D11" i="1" l="1"/>
  <c r="F11" i="1" s="1"/>
  <c r="F10" i="1"/>
  <c r="F19" i="1"/>
  <c r="C17" i="1"/>
  <c r="E17" i="1" s="1"/>
  <c r="J6" i="2"/>
  <c r="F17" i="1" l="1"/>
  <c r="J18" i="2"/>
  <c r="F14" i="1" l="1"/>
  <c r="J36" i="2"/>
  <c r="J30" i="2"/>
  <c r="J44" i="2"/>
  <c r="J42" i="2"/>
  <c r="J45" i="2" s="1"/>
  <c r="G48" i="2" s="1"/>
  <c r="J20" i="2"/>
  <c r="J8" i="2"/>
  <c r="J7" i="2"/>
  <c r="J38" i="2" l="1"/>
  <c r="J19" i="2"/>
  <c r="J21" i="2" s="1"/>
  <c r="J24" i="2" s="1"/>
  <c r="J25" i="2" s="1"/>
  <c r="J9" i="2"/>
  <c r="G12" i="2" s="1"/>
  <c r="J51" i="2" l="1"/>
  <c r="J52" i="2" s="1"/>
  <c r="J53" i="2" s="1"/>
  <c r="J12" i="2"/>
  <c r="J13" i="2" s="1"/>
</calcChain>
</file>

<file path=xl/sharedStrings.xml><?xml version="1.0" encoding="utf-8"?>
<sst xmlns="http://schemas.openxmlformats.org/spreadsheetml/2006/main" count="132" uniqueCount="77">
  <si>
    <t>Annual</t>
  </si>
  <si>
    <t>Monthly</t>
  </si>
  <si>
    <t>Gross Rent Multiplier:</t>
  </si>
  <si>
    <t>Capitalization of NOI:</t>
  </si>
  <si>
    <t>Replacement Cost:</t>
  </si>
  <si>
    <t>Gross Rent Multiplier</t>
  </si>
  <si>
    <t>Annual Gross Rental Income</t>
  </si>
  <si>
    <t>x</t>
  </si>
  <si>
    <t>=</t>
  </si>
  <si>
    <t>GRMs of comparable properties:</t>
  </si>
  <si>
    <t>Gross Rent Multipliers</t>
  </si>
  <si>
    <t>÷</t>
  </si>
  <si>
    <t>Annual Net Operating Income</t>
  </si>
  <si>
    <t>Cap Rates</t>
  </si>
  <si>
    <t>Cap Rates of comparable properties:</t>
  </si>
  <si>
    <t>Land Area in Square Feet</t>
  </si>
  <si>
    <t>Land Value PSF</t>
  </si>
  <si>
    <t>Building Replacement Cost Today:</t>
  </si>
  <si>
    <t>Cost PSF Today</t>
  </si>
  <si>
    <t>Depreciation and Obsolescence:</t>
  </si>
  <si>
    <t>Land Value Today</t>
  </si>
  <si>
    <t>+</t>
  </si>
  <si>
    <t>Land Value Today:</t>
  </si>
  <si>
    <t>Appraised Value</t>
  </si>
  <si>
    <t>Recent Sale Prices</t>
  </si>
  <si>
    <t>Cap Rate</t>
  </si>
  <si>
    <t>Rentable Square Feet:</t>
  </si>
  <si>
    <t>Expense Ratio</t>
  </si>
  <si>
    <t>Depreciated Building Value Today:</t>
  </si>
  <si>
    <t>APPRAISAL METHODS</t>
  </si>
  <si>
    <t>Percentage Leased:</t>
  </si>
  <si>
    <t>Square Feet Leased:</t>
  </si>
  <si>
    <t>Building Size in Square Feet</t>
  </si>
  <si>
    <t>Land Value PSF Today</t>
  </si>
  <si>
    <t>Building Cost New Today</t>
  </si>
  <si>
    <t>Depreciated Building Value Today</t>
  </si>
  <si>
    <t>Land Values PSF of comparable land parcels:</t>
  </si>
  <si>
    <t>Depreciated Building Value ÷ Appraised Value:</t>
  </si>
  <si>
    <t>Current Rental Income (based on % Leased):</t>
  </si>
  <si>
    <t>Expense Reimbursement Calculation for the Leased Space:</t>
  </si>
  <si>
    <t>Pro Forma Increase in Operating Expenses:</t>
  </si>
  <si>
    <t>Increase</t>
  </si>
  <si>
    <t>Pro Forma Annual NOI</t>
  </si>
  <si>
    <t>Pro Forma CAP Rate</t>
  </si>
  <si>
    <t>Purchase Price</t>
  </si>
  <si>
    <t>Current Annual NOI</t>
  </si>
  <si>
    <t>Current CAP Rate</t>
  </si>
  <si>
    <t>Pro Forma Increase in Gross Rental Income:</t>
  </si>
  <si>
    <t>Pro Forma Gross Rent Multiplier</t>
  </si>
  <si>
    <t>Current Annual Gross Rental Income</t>
  </si>
  <si>
    <t>Current Gross Rent Multiplier</t>
  </si>
  <si>
    <t>Comp A:</t>
  </si>
  <si>
    <t>Comp B:</t>
  </si>
  <si>
    <t>Comp C:</t>
  </si>
  <si>
    <t>SUBJECT:</t>
  </si>
  <si>
    <t>Rental Income + Expense Reimbursements Paid by Tenants:</t>
  </si>
  <si>
    <t>PSF per Month</t>
  </si>
  <si>
    <t>PSF per Year</t>
  </si>
  <si>
    <t>RENTAL INCOME, EXPENSE STOPS AND EXPENSE REIMBURSEMENTS</t>
  </si>
  <si>
    <t>Operating Income Before Expense Reimbursements:</t>
  </si>
  <si>
    <t>Operating Income Before Expense Reimbursements (PSF):</t>
  </si>
  <si>
    <t>CAP RATES AND GRMs</t>
  </si>
  <si>
    <t>11 Unit Apartment Building in Santa Monica, California</t>
  </si>
  <si>
    <t>Expenses Reimbursed by Tenants (based on % Leased):</t>
  </si>
  <si>
    <t>Pro Forma Annual Gross Rental Income</t>
  </si>
  <si>
    <t>Pro Forma Increase in Annual NOI:</t>
  </si>
  <si>
    <t>PSF is "Per Square Foot".  RSF is "Rentable Square feet".</t>
  </si>
  <si>
    <t>Net Operating Income (NOI) for the Property:</t>
  </si>
  <si>
    <t>Current Operating Expenses (based on 100% of the RSF):</t>
  </si>
  <si>
    <t>Expense Stop Amount (based on 100% of the RSF):</t>
  </si>
  <si>
    <t>Land Comp E:</t>
  </si>
  <si>
    <t>Land Comp F:</t>
  </si>
  <si>
    <t>Land Comp G:</t>
  </si>
  <si>
    <t>Functional Obsolescence - Design Inefficiencies compared to new</t>
  </si>
  <si>
    <t>Physical Obsolescence - Age (30 year old building)</t>
  </si>
  <si>
    <t>NOTE:  Subject was acquired 10 years ago for a purchase price of $5,000,000</t>
  </si>
  <si>
    <t>External Obsolescence - sewage treatment plant built nearby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</si>
</sst>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5" formatCode="&quot;$&quot;#,##0_);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.0%"/>
    <numFmt numFmtId="167" formatCode="[$$-409]#,##0.00_);\([$$-409]#,##0.00\)"/>
    <numFmt numFmtId="168" formatCode="&quot;$&quot;#,##0.00;[Red]&quot;$&quot;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 val="singleAccounting"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singleAccounting"/>
      <sz val="20"/>
      <color theme="1"/>
      <name val="Calibri"/>
      <family val="2"/>
      <scheme val="minor"/>
    </font>
    <font>
      <u/>
      <sz val="20"/>
      <name val="Calibri"/>
      <family val="2"/>
      <scheme val="minor"/>
    </font>
    <font>
      <u/>
      <sz val="18"/>
      <name val="Calibri"/>
      <family val="2"/>
      <scheme val="minor"/>
    </font>
    <font>
      <sz val="14"/>
      <name val="Calibri"/>
      <family val="2"/>
      <scheme val="minor"/>
    </font>
    <font>
      <u/>
      <sz val="14"/>
      <name val="Calibri"/>
      <family val="2"/>
      <scheme val="minor"/>
    </font>
    <font>
      <sz val="14"/>
      <name val="Calibri"/>
      <family val="2"/>
    </font>
    <font>
      <b/>
      <sz val="14"/>
      <name val="Calibri"/>
      <family val="2"/>
      <scheme val="minor"/>
    </font>
    <font>
      <u val="singleAccounting"/>
      <sz val="14"/>
      <name val="Calibri"/>
      <family val="2"/>
      <scheme val="minor"/>
    </font>
    <font>
      <b/>
      <u/>
      <sz val="14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name val="Calibri"/>
      <family val="2"/>
      <scheme val="minor"/>
    </font>
    <font>
      <sz val="16"/>
      <name val="Calibri"/>
      <family val="2"/>
      <scheme val="minor"/>
    </font>
    <font>
      <sz val="16"/>
      <name val="Calibri"/>
      <family val="2"/>
    </font>
    <font>
      <u/>
      <sz val="16"/>
      <name val="Calibri"/>
      <family val="2"/>
      <scheme val="minor"/>
    </font>
    <font>
      <b/>
      <sz val="16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i/>
      <sz val="20"/>
      <name val="Calibri"/>
      <family val="2"/>
      <scheme val="minor"/>
    </font>
    <font>
      <u val="singleAccounting"/>
      <sz val="20"/>
      <name val="Calibri"/>
      <family val="2"/>
      <scheme val="minor"/>
    </font>
    <font>
      <b/>
      <sz val="20"/>
      <color rgb="FF0070C0"/>
      <name val="Calibri"/>
      <family val="2"/>
      <scheme val="minor"/>
    </font>
    <font>
      <sz val="1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EE0D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DDEBF7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7">
    <xf numFmtId="0" fontId="0" fillId="0" borderId="0" xfId="0"/>
    <xf numFmtId="44" fontId="2" fillId="0" borderId="0" xfId="2" applyFont="1"/>
    <xf numFmtId="43" fontId="2" fillId="0" borderId="0" xfId="1" applyFont="1" applyBorder="1"/>
    <xf numFmtId="44" fontId="2" fillId="0" borderId="0" xfId="2" applyFont="1" applyBorder="1" applyAlignment="1">
      <alignment horizontal="right"/>
    </xf>
    <xf numFmtId="44" fontId="3" fillId="0" borderId="0" xfId="2" applyFont="1" applyBorder="1" applyAlignment="1">
      <alignment horizontal="center"/>
    </xf>
    <xf numFmtId="0" fontId="4" fillId="0" borderId="0" xfId="0" applyFont="1"/>
    <xf numFmtId="44" fontId="3" fillId="0" borderId="0" xfId="2" applyFont="1" applyBorder="1" applyAlignment="1">
      <alignment horizontal="center"/>
    </xf>
    <xf numFmtId="44" fontId="2" fillId="0" borderId="0" xfId="2" applyFont="1" applyBorder="1" applyAlignment="1">
      <alignment horizontal="right" vertical="center"/>
    </xf>
    <xf numFmtId="44" fontId="3" fillId="0" borderId="0" xfId="2" applyFont="1" applyBorder="1" applyAlignment="1">
      <alignment horizontal="right" vertical="center"/>
    </xf>
    <xf numFmtId="8" fontId="2" fillId="0" borderId="0" xfId="2" applyNumberFormat="1" applyFont="1" applyBorder="1" applyAlignment="1">
      <alignment vertical="center"/>
    </xf>
    <xf numFmtId="0" fontId="8" fillId="0" borderId="0" xfId="0" applyFont="1"/>
    <xf numFmtId="44" fontId="2" fillId="5" borderId="0" xfId="2" applyFont="1" applyFill="1" applyBorder="1" applyAlignment="1">
      <alignment horizontal="right" vertical="center"/>
    </xf>
    <xf numFmtId="168" fontId="2" fillId="5" borderId="0" xfId="2" applyNumberFormat="1" applyFont="1" applyFill="1" applyBorder="1" applyAlignment="1">
      <alignment vertical="center"/>
    </xf>
    <xf numFmtId="8" fontId="2" fillId="5" borderId="0" xfId="2" applyNumberFormat="1" applyFont="1" applyFill="1" applyBorder="1" applyAlignment="1">
      <alignment vertical="center"/>
    </xf>
    <xf numFmtId="44" fontId="2" fillId="7" borderId="0" xfId="2" applyFont="1" applyFill="1" applyBorder="1" applyAlignment="1">
      <alignment horizontal="right" vertical="center"/>
    </xf>
    <xf numFmtId="44" fontId="2" fillId="8" borderId="0" xfId="2" applyFont="1" applyFill="1" applyBorder="1" applyAlignment="1">
      <alignment horizontal="right" vertical="center"/>
    </xf>
    <xf numFmtId="168" fontId="2" fillId="8" borderId="0" xfId="2" applyNumberFormat="1" applyFont="1" applyFill="1" applyBorder="1" applyAlignment="1">
      <alignment vertical="center"/>
    </xf>
    <xf numFmtId="168" fontId="2" fillId="7" borderId="0" xfId="2" applyNumberFormat="1" applyFont="1" applyFill="1" applyBorder="1" applyAlignment="1">
      <alignment vertical="center"/>
    </xf>
    <xf numFmtId="168" fontId="14" fillId="5" borderId="0" xfId="2" applyNumberFormat="1" applyFont="1" applyFill="1" applyBorder="1" applyAlignment="1">
      <alignment vertical="center"/>
    </xf>
    <xf numFmtId="164" fontId="2" fillId="2" borderId="1" xfId="1" applyNumberFormat="1" applyFont="1" applyFill="1" applyBorder="1" applyAlignment="1">
      <alignment vertical="center"/>
    </xf>
    <xf numFmtId="9" fontId="2" fillId="2" borderId="1" xfId="3" applyFont="1" applyFill="1" applyBorder="1" applyAlignment="1">
      <alignment vertical="center"/>
    </xf>
    <xf numFmtId="44" fontId="15" fillId="5" borderId="0" xfId="0" applyNumberFormat="1" applyFont="1" applyFill="1" applyAlignment="1">
      <alignment horizontal="right" vertical="center"/>
    </xf>
    <xf numFmtId="0" fontId="8" fillId="0" borderId="0" xfId="0" applyFont="1" applyAlignment="1">
      <alignment vertical="center"/>
    </xf>
    <xf numFmtId="2" fontId="8" fillId="2" borderId="1" xfId="0" applyNumberFormat="1" applyFont="1" applyFill="1" applyBorder="1" applyAlignment="1">
      <alignment horizontal="center" vertical="center"/>
    </xf>
    <xf numFmtId="7" fontId="11" fillId="2" borderId="1" xfId="2" applyNumberFormat="1" applyFont="1" applyFill="1" applyBorder="1" applyAlignment="1">
      <alignment vertical="center"/>
    </xf>
    <xf numFmtId="44" fontId="8" fillId="0" borderId="0" xfId="2" applyFont="1" applyBorder="1" applyAlignment="1">
      <alignment vertical="center"/>
    </xf>
    <xf numFmtId="10" fontId="8" fillId="4" borderId="1" xfId="3" applyNumberFormat="1" applyFont="1" applyFill="1" applyBorder="1" applyAlignment="1">
      <alignment horizontal="center" vertical="center"/>
    </xf>
    <xf numFmtId="7" fontId="11" fillId="4" borderId="1" xfId="2" applyNumberFormat="1" applyFont="1" applyFill="1" applyBorder="1" applyAlignment="1">
      <alignment vertical="center"/>
    </xf>
    <xf numFmtId="164" fontId="2" fillId="3" borderId="1" xfId="1" applyNumberFormat="1" applyFont="1" applyFill="1" applyBorder="1" applyAlignment="1">
      <alignment vertical="center"/>
    </xf>
    <xf numFmtId="12" fontId="2" fillId="5" borderId="0" xfId="2" applyNumberFormat="1" applyFont="1" applyFill="1" applyBorder="1" applyAlignment="1">
      <alignment vertical="center"/>
    </xf>
    <xf numFmtId="0" fontId="16" fillId="0" borderId="0" xfId="0" applyFont="1"/>
    <xf numFmtId="44" fontId="5" fillId="0" borderId="0" xfId="2" applyFont="1"/>
    <xf numFmtId="167" fontId="11" fillId="3" borderId="1" xfId="2" applyNumberFormat="1" applyFont="1" applyFill="1" applyBorder="1" applyAlignment="1">
      <alignment horizontal="center"/>
    </xf>
    <xf numFmtId="44" fontId="15" fillId="0" borderId="0" xfId="0" applyNumberFormat="1" applyFont="1" applyFill="1" applyAlignment="1">
      <alignment horizontal="left" vertical="center"/>
    </xf>
    <xf numFmtId="168" fontId="20" fillId="7" borderId="1" xfId="2" applyNumberFormat="1" applyFont="1" applyFill="1" applyBorder="1" applyAlignment="1">
      <alignment vertical="center"/>
    </xf>
    <xf numFmtId="168" fontId="20" fillId="8" borderId="1" xfId="2" applyNumberFormat="1" applyFont="1" applyFill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0" fontId="8" fillId="2" borderId="3" xfId="0" applyFont="1" applyFill="1" applyBorder="1" applyAlignment="1">
      <alignment vertical="center"/>
    </xf>
    <xf numFmtId="0" fontId="8" fillId="2" borderId="4" xfId="0" applyFont="1" applyFill="1" applyBorder="1" applyAlignment="1">
      <alignment vertical="center"/>
    </xf>
    <xf numFmtId="0" fontId="8" fillId="2" borderId="5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8" fillId="2" borderId="6" xfId="0" applyFont="1" applyFill="1" applyBorder="1" applyAlignment="1">
      <alignment vertical="center"/>
    </xf>
    <xf numFmtId="0" fontId="9" fillId="2" borderId="0" xfId="0" applyFont="1" applyFill="1" applyBorder="1" applyAlignment="1">
      <alignment horizontal="right" vertical="center"/>
    </xf>
    <xf numFmtId="0" fontId="8" fillId="2" borderId="0" xfId="0" applyFont="1" applyFill="1" applyBorder="1" applyAlignment="1">
      <alignment horizontal="center" vertical="center"/>
    </xf>
    <xf numFmtId="7" fontId="8" fillId="2" borderId="0" xfId="2" applyNumberFormat="1" applyFont="1" applyFill="1" applyBorder="1" applyAlignment="1">
      <alignment vertical="center"/>
    </xf>
    <xf numFmtId="0" fontId="10" fillId="2" borderId="0" xfId="0" applyFont="1" applyFill="1" applyBorder="1" applyAlignment="1">
      <alignment horizontal="center" vertical="center"/>
    </xf>
    <xf numFmtId="2" fontId="8" fillId="2" borderId="0" xfId="0" applyNumberFormat="1" applyFont="1" applyFill="1" applyBorder="1" applyAlignment="1">
      <alignment horizontal="center" vertical="center"/>
    </xf>
    <xf numFmtId="2" fontId="9" fillId="2" borderId="0" xfId="0" applyNumberFormat="1" applyFont="1" applyFill="1" applyBorder="1" applyAlignment="1">
      <alignment horizontal="center" vertical="center"/>
    </xf>
    <xf numFmtId="165" fontId="8" fillId="2" borderId="0" xfId="0" applyNumberFormat="1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vertical="center"/>
    </xf>
    <xf numFmtId="0" fontId="8" fillId="2" borderId="8" xfId="0" applyFont="1" applyFill="1" applyBorder="1" applyAlignment="1">
      <alignment vertical="center"/>
    </xf>
    <xf numFmtId="0" fontId="8" fillId="2" borderId="9" xfId="0" applyFont="1" applyFill="1" applyBorder="1" applyAlignment="1">
      <alignment vertical="center"/>
    </xf>
    <xf numFmtId="0" fontId="7" fillId="4" borderId="2" xfId="0" applyFont="1" applyFill="1" applyBorder="1" applyAlignment="1">
      <alignment vertical="center"/>
    </xf>
    <xf numFmtId="0" fontId="8" fillId="4" borderId="3" xfId="0" applyFont="1" applyFill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0" fontId="8" fillId="4" borderId="5" xfId="0" applyFont="1" applyFill="1" applyBorder="1" applyAlignment="1">
      <alignment vertical="center"/>
    </xf>
    <xf numFmtId="0" fontId="9" fillId="4" borderId="0" xfId="0" applyFont="1" applyFill="1" applyBorder="1" applyAlignment="1">
      <alignment vertical="center"/>
    </xf>
    <xf numFmtId="0" fontId="8" fillId="4" borderId="0" xfId="0" applyFont="1" applyFill="1" applyBorder="1" applyAlignment="1">
      <alignment vertical="center"/>
    </xf>
    <xf numFmtId="0" fontId="8" fillId="4" borderId="6" xfId="0" applyFont="1" applyFill="1" applyBorder="1" applyAlignment="1">
      <alignment vertical="center"/>
    </xf>
    <xf numFmtId="0" fontId="9" fillId="4" borderId="0" xfId="0" applyFont="1" applyFill="1" applyBorder="1" applyAlignment="1">
      <alignment horizontal="right" vertical="center"/>
    </xf>
    <xf numFmtId="0" fontId="9" fillId="4" borderId="0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7" fontId="8" fillId="4" borderId="0" xfId="2" applyNumberFormat="1" applyFont="1" applyFill="1" applyBorder="1" applyAlignment="1">
      <alignment vertical="center"/>
    </xf>
    <xf numFmtId="0" fontId="10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10" fontId="8" fillId="4" borderId="0" xfId="3" applyNumberFormat="1" applyFont="1" applyFill="1" applyBorder="1" applyAlignment="1">
      <alignment horizontal="center" vertical="center"/>
    </xf>
    <xf numFmtId="166" fontId="8" fillId="4" borderId="6" xfId="3" applyNumberFormat="1" applyFont="1" applyFill="1" applyBorder="1" applyAlignment="1">
      <alignment horizontal="center" vertical="center"/>
    </xf>
    <xf numFmtId="10" fontId="9" fillId="4" borderId="0" xfId="3" applyNumberFormat="1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vertical="center"/>
    </xf>
    <xf numFmtId="0" fontId="8" fillId="4" borderId="8" xfId="0" applyFont="1" applyFill="1" applyBorder="1" applyAlignment="1">
      <alignment vertical="center"/>
    </xf>
    <xf numFmtId="0" fontId="8" fillId="4" borderId="9" xfId="0" applyFont="1" applyFill="1" applyBorder="1" applyAlignment="1">
      <alignment vertical="center"/>
    </xf>
    <xf numFmtId="0" fontId="7" fillId="3" borderId="2" xfId="0" applyFont="1" applyFill="1" applyBorder="1"/>
    <xf numFmtId="0" fontId="8" fillId="3" borderId="3" xfId="0" applyFont="1" applyFill="1" applyBorder="1"/>
    <xf numFmtId="0" fontId="8" fillId="3" borderId="4" xfId="0" applyFont="1" applyFill="1" applyBorder="1"/>
    <xf numFmtId="0" fontId="8" fillId="3" borderId="5" xfId="0" applyFont="1" applyFill="1" applyBorder="1"/>
    <xf numFmtId="0" fontId="9" fillId="3" borderId="0" xfId="0" applyFont="1" applyFill="1" applyBorder="1"/>
    <xf numFmtId="0" fontId="8" fillId="3" borderId="0" xfId="0" applyFont="1" applyFill="1" applyBorder="1"/>
    <xf numFmtId="0" fontId="8" fillId="3" borderId="6" xfId="0" applyFont="1" applyFill="1" applyBorder="1"/>
    <xf numFmtId="0" fontId="9" fillId="3" borderId="0" xfId="0" applyFont="1" applyFill="1" applyBorder="1" applyAlignment="1">
      <alignment horizontal="right"/>
    </xf>
    <xf numFmtId="0" fontId="9" fillId="3" borderId="6" xfId="0" applyFont="1" applyFill="1" applyBorder="1" applyAlignment="1">
      <alignment horizontal="right"/>
    </xf>
    <xf numFmtId="0" fontId="11" fillId="3" borderId="0" xfId="0" applyFont="1" applyFill="1" applyBorder="1" applyAlignment="1">
      <alignment horizontal="center"/>
    </xf>
    <xf numFmtId="164" fontId="8" fillId="3" borderId="0" xfId="1" applyNumberFormat="1" applyFont="1" applyFill="1" applyBorder="1" applyAlignment="1">
      <alignment horizontal="right"/>
    </xf>
    <xf numFmtId="0" fontId="8" fillId="3" borderId="0" xfId="0" applyFont="1" applyFill="1" applyBorder="1" applyAlignment="1">
      <alignment horizontal="center"/>
    </xf>
    <xf numFmtId="7" fontId="8" fillId="3" borderId="0" xfId="2" applyNumberFormat="1" applyFont="1" applyFill="1" applyBorder="1"/>
    <xf numFmtId="7" fontId="8" fillId="3" borderId="6" xfId="2" applyNumberFormat="1" applyFont="1" applyFill="1" applyBorder="1"/>
    <xf numFmtId="8" fontId="8" fillId="3" borderId="6" xfId="0" applyNumberFormat="1" applyFont="1" applyFill="1" applyBorder="1"/>
    <xf numFmtId="8" fontId="12" fillId="3" borderId="6" xfId="0" applyNumberFormat="1" applyFont="1" applyFill="1" applyBorder="1"/>
    <xf numFmtId="0" fontId="13" fillId="3" borderId="0" xfId="0" applyFont="1" applyFill="1" applyBorder="1"/>
    <xf numFmtId="44" fontId="8" fillId="3" borderId="0" xfId="0" applyNumberFormat="1" applyFont="1" applyFill="1" applyBorder="1"/>
    <xf numFmtId="44" fontId="8" fillId="3" borderId="6" xfId="0" applyNumberFormat="1" applyFont="1" applyFill="1" applyBorder="1"/>
    <xf numFmtId="0" fontId="9" fillId="3" borderId="0" xfId="0" applyFont="1" applyFill="1" applyBorder="1" applyAlignment="1">
      <alignment horizontal="left"/>
    </xf>
    <xf numFmtId="0" fontId="8" fillId="3" borderId="0" xfId="0" applyFont="1" applyFill="1" applyBorder="1" applyAlignment="1">
      <alignment horizontal="right"/>
    </xf>
    <xf numFmtId="0" fontId="10" fillId="3" borderId="0" xfId="0" applyFont="1" applyFill="1" applyBorder="1" applyAlignment="1">
      <alignment horizontal="center"/>
    </xf>
    <xf numFmtId="164" fontId="8" fillId="3" borderId="0" xfId="1" applyNumberFormat="1" applyFont="1" applyFill="1" applyBorder="1"/>
    <xf numFmtId="7" fontId="9" fillId="3" borderId="6" xfId="2" applyNumberFormat="1" applyFont="1" applyFill="1" applyBorder="1"/>
    <xf numFmtId="0" fontId="9" fillId="3" borderId="6" xfId="0" applyFont="1" applyFill="1" applyBorder="1"/>
    <xf numFmtId="0" fontId="9" fillId="3" borderId="0" xfId="0" applyFont="1" applyFill="1" applyBorder="1" applyAlignment="1"/>
    <xf numFmtId="0" fontId="9" fillId="3" borderId="0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11" fillId="3" borderId="0" xfId="0" applyFont="1" applyFill="1" applyBorder="1"/>
    <xf numFmtId="0" fontId="13" fillId="3" borderId="0" xfId="0" applyFont="1" applyFill="1" applyBorder="1" applyAlignment="1">
      <alignment horizontal="center"/>
    </xf>
    <xf numFmtId="0" fontId="13" fillId="3" borderId="0" xfId="0" applyFont="1" applyFill="1" applyBorder="1" applyAlignment="1">
      <alignment horizontal="right"/>
    </xf>
    <xf numFmtId="7" fontId="8" fillId="3" borderId="6" xfId="0" applyNumberFormat="1" applyFont="1" applyFill="1" applyBorder="1"/>
    <xf numFmtId="166" fontId="8" fillId="3" borderId="6" xfId="3" applyNumberFormat="1" applyFont="1" applyFill="1" applyBorder="1" applyAlignment="1">
      <alignment horizontal="right"/>
    </xf>
    <xf numFmtId="0" fontId="8" fillId="3" borderId="7" xfId="0" applyFont="1" applyFill="1" applyBorder="1"/>
    <xf numFmtId="0" fontId="8" fillId="3" borderId="8" xfId="0" applyFont="1" applyFill="1" applyBorder="1"/>
    <xf numFmtId="0" fontId="8" fillId="3" borderId="8" xfId="0" applyFont="1" applyFill="1" applyBorder="1" applyAlignment="1">
      <alignment horizontal="right"/>
    </xf>
    <xf numFmtId="0" fontId="8" fillId="3" borderId="9" xfId="0" applyFont="1" applyFill="1" applyBorder="1"/>
    <xf numFmtId="0" fontId="7" fillId="11" borderId="2" xfId="0" applyFont="1" applyFill="1" applyBorder="1"/>
    <xf numFmtId="0" fontId="16" fillId="11" borderId="3" xfId="0" applyFont="1" applyFill="1" applyBorder="1" applyAlignment="1">
      <alignment vertical="center"/>
    </xf>
    <xf numFmtId="0" fontId="8" fillId="11" borderId="4" xfId="0" applyFont="1" applyFill="1" applyBorder="1" applyAlignment="1">
      <alignment vertical="center"/>
    </xf>
    <xf numFmtId="0" fontId="8" fillId="11" borderId="5" xfId="0" applyFont="1" applyFill="1" applyBorder="1" applyAlignment="1">
      <alignment vertical="center"/>
    </xf>
    <xf numFmtId="0" fontId="18" fillId="11" borderId="0" xfId="0" applyFont="1" applyFill="1" applyBorder="1" applyAlignment="1">
      <alignment vertical="center"/>
    </xf>
    <xf numFmtId="0" fontId="16" fillId="11" borderId="0" xfId="0" applyFont="1" applyFill="1" applyBorder="1" applyAlignment="1">
      <alignment vertical="center"/>
    </xf>
    <xf numFmtId="0" fontId="8" fillId="11" borderId="6" xfId="0" applyFont="1" applyFill="1" applyBorder="1" applyAlignment="1">
      <alignment vertical="center"/>
    </xf>
    <xf numFmtId="0" fontId="18" fillId="11" borderId="0" xfId="0" applyFont="1" applyFill="1" applyBorder="1" applyAlignment="1">
      <alignment horizontal="center" vertical="center"/>
    </xf>
    <xf numFmtId="7" fontId="16" fillId="11" borderId="0" xfId="2" applyNumberFormat="1" applyFont="1" applyFill="1" applyBorder="1" applyAlignment="1">
      <alignment horizontal="center" vertical="center"/>
    </xf>
    <xf numFmtId="0" fontId="17" fillId="11" borderId="0" xfId="0" applyFont="1" applyFill="1" applyBorder="1" applyAlignment="1">
      <alignment horizontal="center" vertical="center"/>
    </xf>
    <xf numFmtId="0" fontId="16" fillId="11" borderId="0" xfId="1" applyNumberFormat="1" applyFont="1" applyFill="1" applyBorder="1" applyAlignment="1">
      <alignment horizontal="center" vertical="center"/>
    </xf>
    <xf numFmtId="0" fontId="16" fillId="11" borderId="0" xfId="0" applyFont="1" applyFill="1" applyBorder="1" applyAlignment="1">
      <alignment horizontal="center" vertical="center"/>
    </xf>
    <xf numFmtId="5" fontId="16" fillId="11" borderId="0" xfId="2" applyNumberFormat="1" applyFont="1" applyFill="1" applyBorder="1" applyAlignment="1">
      <alignment horizontal="center" vertical="center"/>
    </xf>
    <xf numFmtId="0" fontId="19" fillId="11" borderId="0" xfId="0" applyFont="1" applyFill="1" applyBorder="1" applyAlignment="1">
      <alignment horizontal="center" vertical="center"/>
    </xf>
    <xf numFmtId="7" fontId="18" fillId="11" borderId="0" xfId="2" applyNumberFormat="1" applyFont="1" applyFill="1" applyBorder="1" applyAlignment="1">
      <alignment horizontal="center" vertical="center"/>
    </xf>
    <xf numFmtId="0" fontId="8" fillId="11" borderId="7" xfId="0" applyFont="1" applyFill="1" applyBorder="1" applyAlignment="1">
      <alignment vertical="center"/>
    </xf>
    <xf numFmtId="0" fontId="16" fillId="11" borderId="8" xfId="0" applyFont="1" applyFill="1" applyBorder="1" applyAlignment="1">
      <alignment vertical="center"/>
    </xf>
    <xf numFmtId="0" fontId="19" fillId="11" borderId="8" xfId="0" applyFont="1" applyFill="1" applyBorder="1" applyAlignment="1">
      <alignment horizontal="center" vertical="center"/>
    </xf>
    <xf numFmtId="7" fontId="16" fillId="11" borderId="8" xfId="2" applyNumberFormat="1" applyFont="1" applyFill="1" applyBorder="1" applyAlignment="1">
      <alignment horizontal="center" vertical="center"/>
    </xf>
    <xf numFmtId="0" fontId="17" fillId="11" borderId="8" xfId="0" applyFont="1" applyFill="1" applyBorder="1" applyAlignment="1">
      <alignment horizontal="center" vertical="center"/>
    </xf>
    <xf numFmtId="0" fontId="16" fillId="11" borderId="8" xfId="0" applyFont="1" applyFill="1" applyBorder="1" applyAlignment="1">
      <alignment horizontal="center" vertical="center"/>
    </xf>
    <xf numFmtId="5" fontId="16" fillId="11" borderId="8" xfId="2" applyNumberFormat="1" applyFont="1" applyFill="1" applyBorder="1" applyAlignment="1">
      <alignment horizontal="center" vertical="center"/>
    </xf>
    <xf numFmtId="0" fontId="7" fillId="10" borderId="2" xfId="0" applyFont="1" applyFill="1" applyBorder="1"/>
    <xf numFmtId="0" fontId="16" fillId="10" borderId="3" xfId="0" applyFont="1" applyFill="1" applyBorder="1" applyAlignment="1">
      <alignment vertical="center"/>
    </xf>
    <xf numFmtId="0" fontId="8" fillId="10" borderId="4" xfId="0" applyFont="1" applyFill="1" applyBorder="1" applyAlignment="1">
      <alignment vertical="center"/>
    </xf>
    <xf numFmtId="0" fontId="8" fillId="10" borderId="5" xfId="0" applyFont="1" applyFill="1" applyBorder="1" applyAlignment="1">
      <alignment vertical="center"/>
    </xf>
    <xf numFmtId="0" fontId="18" fillId="10" borderId="0" xfId="0" applyFont="1" applyFill="1" applyBorder="1" applyAlignment="1">
      <alignment vertical="center"/>
    </xf>
    <xf numFmtId="0" fontId="16" fillId="10" borderId="0" xfId="0" applyFont="1" applyFill="1" applyBorder="1" applyAlignment="1">
      <alignment vertical="center"/>
    </xf>
    <xf numFmtId="0" fontId="8" fillId="10" borderId="6" xfId="0" applyFont="1" applyFill="1" applyBorder="1" applyAlignment="1">
      <alignment vertical="center"/>
    </xf>
    <xf numFmtId="0" fontId="18" fillId="10" borderId="0" xfId="0" applyFont="1" applyFill="1" applyBorder="1" applyAlignment="1">
      <alignment horizontal="center" vertical="center"/>
    </xf>
    <xf numFmtId="7" fontId="16" fillId="10" borderId="0" xfId="2" applyNumberFormat="1" applyFont="1" applyFill="1" applyBorder="1" applyAlignment="1">
      <alignment horizontal="center" vertical="center"/>
    </xf>
    <xf numFmtId="0" fontId="17" fillId="10" borderId="0" xfId="0" applyFont="1" applyFill="1" applyBorder="1" applyAlignment="1">
      <alignment horizontal="center" vertical="center"/>
    </xf>
    <xf numFmtId="10" fontId="16" fillId="10" borderId="0" xfId="2" applyNumberFormat="1" applyFont="1" applyFill="1" applyBorder="1" applyAlignment="1">
      <alignment horizontal="center" vertical="center"/>
    </xf>
    <xf numFmtId="0" fontId="16" fillId="10" borderId="0" xfId="0" applyFont="1" applyFill="1" applyBorder="1" applyAlignment="1">
      <alignment horizontal="center" vertical="center"/>
    </xf>
    <xf numFmtId="166" fontId="8" fillId="10" borderId="0" xfId="3" applyNumberFormat="1" applyFont="1" applyFill="1" applyBorder="1" applyAlignment="1">
      <alignment horizontal="center" vertical="center"/>
    </xf>
    <xf numFmtId="5" fontId="16" fillId="10" borderId="0" xfId="2" applyNumberFormat="1" applyFont="1" applyFill="1" applyBorder="1" applyAlignment="1">
      <alignment horizontal="center" vertical="center"/>
    </xf>
    <xf numFmtId="0" fontId="8" fillId="10" borderId="7" xfId="0" applyFont="1" applyFill="1" applyBorder="1" applyAlignment="1">
      <alignment vertical="center"/>
    </xf>
    <xf numFmtId="0" fontId="16" fillId="10" borderId="8" xfId="0" applyFont="1" applyFill="1" applyBorder="1" applyAlignment="1">
      <alignment vertical="center"/>
    </xf>
    <xf numFmtId="7" fontId="16" fillId="10" borderId="8" xfId="2" applyNumberFormat="1" applyFont="1" applyFill="1" applyBorder="1" applyAlignment="1">
      <alignment horizontal="center" vertical="center"/>
    </xf>
    <xf numFmtId="0" fontId="17" fillId="10" borderId="8" xfId="0" applyFont="1" applyFill="1" applyBorder="1" applyAlignment="1">
      <alignment horizontal="center" vertical="center"/>
    </xf>
    <xf numFmtId="10" fontId="16" fillId="10" borderId="8" xfId="2" applyNumberFormat="1" applyFont="1" applyFill="1" applyBorder="1" applyAlignment="1">
      <alignment horizontal="center" vertical="center"/>
    </xf>
    <xf numFmtId="5" fontId="16" fillId="10" borderId="8" xfId="2" applyNumberFormat="1" applyFont="1" applyFill="1" applyBorder="1" applyAlignment="1">
      <alignment horizontal="center" vertical="center"/>
    </xf>
    <xf numFmtId="0" fontId="16" fillId="10" borderId="8" xfId="0" applyFont="1" applyFill="1" applyBorder="1" applyAlignment="1">
      <alignment horizontal="center" vertical="center"/>
    </xf>
    <xf numFmtId="0" fontId="8" fillId="10" borderId="9" xfId="0" applyFont="1" applyFill="1" applyBorder="1" applyAlignment="1">
      <alignment vertical="center"/>
    </xf>
    <xf numFmtId="168" fontId="15" fillId="6" borderId="0" xfId="2" applyNumberFormat="1" applyFont="1" applyFill="1" applyBorder="1" applyAlignment="1">
      <alignment vertical="center"/>
    </xf>
    <xf numFmtId="168" fontId="22" fillId="5" borderId="0" xfId="2" applyNumberFormat="1" applyFont="1" applyFill="1" applyBorder="1" applyAlignment="1">
      <alignment vertical="center"/>
    </xf>
    <xf numFmtId="168" fontId="23" fillId="9" borderId="1" xfId="2" applyNumberFormat="1" applyFont="1" applyFill="1" applyBorder="1" applyAlignment="1">
      <alignment vertical="center"/>
    </xf>
    <xf numFmtId="44" fontId="2" fillId="6" borderId="5" xfId="2" applyFont="1" applyFill="1" applyBorder="1" applyAlignment="1">
      <alignment horizontal="right" vertical="center"/>
    </xf>
    <xf numFmtId="168" fontId="15" fillId="6" borderId="6" xfId="2" applyNumberFormat="1" applyFont="1" applyFill="1" applyBorder="1" applyAlignment="1">
      <alignment vertical="center"/>
    </xf>
    <xf numFmtId="44" fontId="2" fillId="6" borderId="7" xfId="2" applyFont="1" applyFill="1" applyBorder="1" applyAlignment="1">
      <alignment horizontal="right" vertical="center"/>
    </xf>
    <xf numFmtId="168" fontId="15" fillId="6" borderId="8" xfId="2" applyNumberFormat="1" applyFont="1" applyFill="1" applyBorder="1" applyAlignment="1">
      <alignment vertical="center"/>
    </xf>
    <xf numFmtId="168" fontId="21" fillId="6" borderId="9" xfId="2" applyNumberFormat="1" applyFont="1" applyFill="1" applyBorder="1" applyAlignment="1">
      <alignment vertical="center"/>
    </xf>
    <xf numFmtId="44" fontId="3" fillId="0" borderId="0" xfId="2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44" fontId="5" fillId="0" borderId="0" xfId="2" applyFont="1" applyBorder="1" applyAlignment="1"/>
    <xf numFmtId="44" fontId="5" fillId="0" borderId="0" xfId="2" applyFont="1" applyBorder="1" applyAlignment="1">
      <alignment horizontal="center" vertical="center"/>
    </xf>
    <xf numFmtId="44" fontId="5" fillId="0" borderId="0" xfId="2" applyFont="1" applyAlignment="1">
      <alignment vertical="center"/>
    </xf>
    <xf numFmtId="0" fontId="0" fillId="0" borderId="0" xfId="0" applyAlignment="1">
      <alignment vertical="center"/>
    </xf>
    <xf numFmtId="166" fontId="16" fillId="11" borderId="8" xfId="3" applyNumberFormat="1" applyFont="1" applyFill="1" applyBorder="1" applyAlignment="1">
      <alignment horizontal="right" vertical="center"/>
    </xf>
    <xf numFmtId="7" fontId="16" fillId="11" borderId="9" xfId="2" applyNumberFormat="1" applyFont="1" applyFill="1" applyBorder="1" applyAlignment="1">
      <alignment horizontal="center" vertical="center"/>
    </xf>
    <xf numFmtId="166" fontId="16" fillId="10" borderId="0" xfId="3" applyNumberFormat="1" applyFont="1" applyFill="1" applyBorder="1" applyAlignment="1">
      <alignment horizontal="center" vertical="center"/>
    </xf>
    <xf numFmtId="166" fontId="16" fillId="10" borderId="0" xfId="3" applyNumberFormat="1" applyFont="1" applyFill="1" applyBorder="1" applyAlignment="1">
      <alignment horizontal="right" vertical="center"/>
    </xf>
    <xf numFmtId="0" fontId="16" fillId="10" borderId="6" xfId="0" applyFont="1" applyFill="1" applyBorder="1" applyAlignment="1">
      <alignment horizontal="center" vertical="center"/>
    </xf>
    <xf numFmtId="0" fontId="18" fillId="10" borderId="0" xfId="0" applyFont="1" applyFill="1" applyBorder="1" applyAlignment="1">
      <alignment horizontal="left" vertical="center"/>
    </xf>
    <xf numFmtId="7" fontId="18" fillId="11" borderId="0" xfId="2" applyNumberFormat="1" applyFont="1" applyFill="1" applyBorder="1" applyAlignment="1">
      <alignment horizontal="left" vertical="center"/>
    </xf>
    <xf numFmtId="0" fontId="16" fillId="11" borderId="0" xfId="0" applyFont="1" applyFill="1" applyBorder="1" applyAlignment="1">
      <alignment horizontal="left" vertical="center"/>
    </xf>
    <xf numFmtId="0" fontId="18" fillId="11" borderId="0" xfId="0" applyFont="1" applyFill="1" applyBorder="1" applyAlignment="1">
      <alignment horizontal="left" vertical="center"/>
    </xf>
    <xf numFmtId="166" fontId="8" fillId="4" borderId="0" xfId="3" applyNumberFormat="1" applyFont="1" applyFill="1" applyBorder="1" applyAlignment="1">
      <alignment horizontal="center" vertical="center"/>
    </xf>
    <xf numFmtId="5" fontId="8" fillId="3" borderId="0" xfId="2" applyNumberFormat="1" applyFont="1" applyFill="1" applyBorder="1"/>
    <xf numFmtId="44" fontId="5" fillId="0" borderId="0" xfId="2" applyFont="1" applyBorder="1" applyAlignment="1">
      <alignment horizontal="center"/>
    </xf>
    <xf numFmtId="44" fontId="6" fillId="6" borderId="2" xfId="0" applyNumberFormat="1" applyFont="1" applyFill="1" applyBorder="1" applyAlignment="1">
      <alignment horizontal="center" vertical="center"/>
    </xf>
    <xf numFmtId="44" fontId="6" fillId="6" borderId="3" xfId="0" applyNumberFormat="1" applyFont="1" applyFill="1" applyBorder="1" applyAlignment="1">
      <alignment horizontal="center" vertical="center"/>
    </xf>
    <xf numFmtId="44" fontId="6" fillId="6" borderId="4" xfId="0" applyNumberFormat="1" applyFont="1" applyFill="1" applyBorder="1" applyAlignment="1">
      <alignment horizontal="center" vertical="center"/>
    </xf>
    <xf numFmtId="44" fontId="24" fillId="0" borderId="0" xfId="2" applyFont="1" applyAlignment="1">
      <alignment horizontal="center" vertical="center"/>
    </xf>
    <xf numFmtId="44" fontId="5" fillId="0" borderId="0" xfId="2" applyFont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FEE0D4"/>
      <color rgb="FFFFFFCC"/>
      <color rgb="FFD9FBF3"/>
      <color rgb="FFCCFFFF"/>
      <color rgb="FFE5EFB4"/>
      <color rgb="FFCCEC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21"/>
  <sheetViews>
    <sheetView tabSelected="1" zoomScale="77" zoomScaleNormal="77" workbookViewId="0">
      <selection activeCell="C14" sqref="C14"/>
    </sheetView>
  </sheetViews>
  <sheetFormatPr defaultRowHeight="14.4" x14ac:dyDescent="0.3"/>
  <cols>
    <col min="1" max="1" width="5.44140625" customWidth="1"/>
    <col min="2" max="2" width="94" customWidth="1"/>
    <col min="3" max="3" width="25.33203125" customWidth="1"/>
    <col min="4" max="4" width="30.6640625" customWidth="1"/>
    <col min="5" max="5" width="24.6640625" customWidth="1"/>
    <col min="6" max="6" width="30.6640625" customWidth="1"/>
  </cols>
  <sheetData>
    <row r="1" spans="2:6" ht="36" customHeight="1" x14ac:dyDescent="0.8">
      <c r="B1" s="181" t="s">
        <v>58</v>
      </c>
      <c r="C1" s="181"/>
      <c r="D1" s="181"/>
      <c r="E1" s="181"/>
      <c r="F1" s="181"/>
    </row>
    <row r="2" spans="2:6" ht="18" customHeight="1" thickBot="1" x14ac:dyDescent="0.85">
      <c r="B2" s="4"/>
      <c r="C2" s="4"/>
      <c r="E2" s="4"/>
      <c r="F2" s="1"/>
    </row>
    <row r="3" spans="2:6" ht="25.8" customHeight="1" thickBot="1" x14ac:dyDescent="0.85">
      <c r="B3" s="7" t="s">
        <v>26</v>
      </c>
      <c r="C3" s="19">
        <v>100000</v>
      </c>
      <c r="E3" s="4"/>
      <c r="F3" s="1"/>
    </row>
    <row r="4" spans="2:6" ht="25.8" customHeight="1" thickBot="1" x14ac:dyDescent="0.85">
      <c r="B4" s="7" t="s">
        <v>30</v>
      </c>
      <c r="C4" s="20">
        <v>1</v>
      </c>
      <c r="E4" s="6"/>
      <c r="F4" s="1"/>
    </row>
    <row r="5" spans="2:6" ht="25.8" customHeight="1" thickBot="1" x14ac:dyDescent="0.85">
      <c r="B5" s="7" t="s">
        <v>31</v>
      </c>
      <c r="C5" s="28">
        <f>+C3*C4</f>
        <v>100000</v>
      </c>
      <c r="E5" s="6"/>
      <c r="F5" s="1"/>
    </row>
    <row r="6" spans="2:6" ht="18" customHeight="1" x14ac:dyDescent="0.8">
      <c r="B6" s="3"/>
      <c r="C6" s="2"/>
      <c r="E6" s="4"/>
      <c r="F6" s="1"/>
    </row>
    <row r="7" spans="2:6" ht="25.8" customHeight="1" x14ac:dyDescent="0.3">
      <c r="B7" s="165"/>
      <c r="C7" s="164" t="s">
        <v>56</v>
      </c>
      <c r="D7" s="8" t="s">
        <v>1</v>
      </c>
      <c r="E7" s="8" t="s">
        <v>57</v>
      </c>
      <c r="F7" s="8" t="s">
        <v>0</v>
      </c>
    </row>
    <row r="8" spans="2:6" ht="25.8" customHeight="1" x14ac:dyDescent="0.3">
      <c r="B8" s="11" t="s">
        <v>38</v>
      </c>
      <c r="C8" s="12">
        <v>2</v>
      </c>
      <c r="D8" s="12">
        <f>+$C$5*C8</f>
        <v>200000</v>
      </c>
      <c r="E8" s="12">
        <f>+C8*12</f>
        <v>24</v>
      </c>
      <c r="F8" s="18">
        <f>+D8*12</f>
        <v>2400000</v>
      </c>
    </row>
    <row r="9" spans="2:6" ht="25.8" customHeight="1" x14ac:dyDescent="0.3">
      <c r="B9" s="21" t="s">
        <v>68</v>
      </c>
      <c r="C9" s="157">
        <v>0.6</v>
      </c>
      <c r="D9" s="157">
        <f>+$C$3*C9</f>
        <v>60000</v>
      </c>
      <c r="E9" s="157">
        <f>+C9*12</f>
        <v>7.1999999999999993</v>
      </c>
      <c r="F9" s="157">
        <f>+D9*12</f>
        <v>720000</v>
      </c>
    </row>
    <row r="10" spans="2:6" ht="25.8" customHeight="1" x14ac:dyDescent="0.3">
      <c r="B10" s="11" t="s">
        <v>59</v>
      </c>
      <c r="C10" s="29"/>
      <c r="D10" s="12">
        <f>+D8-D9</f>
        <v>140000</v>
      </c>
      <c r="E10" s="13"/>
      <c r="F10" s="18">
        <f>+F8-F9</f>
        <v>1680000</v>
      </c>
    </row>
    <row r="11" spans="2:6" ht="25.8" customHeight="1" x14ac:dyDescent="0.3">
      <c r="B11" s="11" t="s">
        <v>60</v>
      </c>
      <c r="C11" s="13"/>
      <c r="D11" s="13">
        <f>+D10/$C$3</f>
        <v>1.4</v>
      </c>
      <c r="E11" s="13"/>
      <c r="F11" s="13">
        <f>+D11*12</f>
        <v>16.799999999999997</v>
      </c>
    </row>
    <row r="12" spans="2:6" ht="18" customHeight="1" x14ac:dyDescent="0.3"/>
    <row r="13" spans="2:6" ht="25.8" customHeight="1" thickBot="1" x14ac:dyDescent="0.35">
      <c r="B13" s="182" t="s">
        <v>39</v>
      </c>
      <c r="C13" s="183"/>
      <c r="D13" s="183"/>
      <c r="E13" s="183"/>
      <c r="F13" s="184"/>
    </row>
    <row r="14" spans="2:6" ht="25.8" customHeight="1" thickBot="1" x14ac:dyDescent="0.35">
      <c r="B14" s="159" t="s">
        <v>69</v>
      </c>
      <c r="C14" s="158">
        <v>0.5</v>
      </c>
      <c r="D14" s="156">
        <f>IF(C14&gt;C9,D9,+$C$3*C14)</f>
        <v>50000</v>
      </c>
      <c r="E14" s="156">
        <f>+C14*12</f>
        <v>6</v>
      </c>
      <c r="F14" s="160">
        <f>+D14*12</f>
        <v>600000</v>
      </c>
    </row>
    <row r="15" spans="2:6" ht="25.8" customHeight="1" x14ac:dyDescent="0.3">
      <c r="B15" s="161" t="s">
        <v>63</v>
      </c>
      <c r="C15" s="162">
        <f>IF(C14&gt;C9,0,IF(C14&lt;0,C9,C9-C14))</f>
        <v>9.9999999999999978E-2</v>
      </c>
      <c r="D15" s="162">
        <f>+$C$5*C15</f>
        <v>9999.9999999999982</v>
      </c>
      <c r="E15" s="162">
        <f>+C15*12</f>
        <v>1.1999999999999997</v>
      </c>
      <c r="F15" s="163">
        <f>+D15*12</f>
        <v>119999.99999999997</v>
      </c>
    </row>
    <row r="16" spans="2:6" ht="18" customHeight="1" thickBot="1" x14ac:dyDescent="0.35"/>
    <row r="17" spans="2:6" ht="25.8" customHeight="1" thickBot="1" x14ac:dyDescent="0.35">
      <c r="B17" s="14" t="s">
        <v>67</v>
      </c>
      <c r="C17" s="17">
        <f>+D17/$C$3</f>
        <v>1.5</v>
      </c>
      <c r="D17" s="17">
        <f>+D10+D15</f>
        <v>150000</v>
      </c>
      <c r="E17" s="17">
        <f>+C17*12</f>
        <v>18</v>
      </c>
      <c r="F17" s="34">
        <f>+F10+F15</f>
        <v>1800000</v>
      </c>
    </row>
    <row r="18" spans="2:6" ht="18" customHeight="1" thickBot="1" x14ac:dyDescent="0.35">
      <c r="C18" s="9"/>
      <c r="D18" s="9"/>
      <c r="E18" s="9"/>
      <c r="F18" s="9"/>
    </row>
    <row r="19" spans="2:6" ht="25.8" customHeight="1" thickBot="1" x14ac:dyDescent="0.35">
      <c r="B19" s="15" t="s">
        <v>55</v>
      </c>
      <c r="C19" s="16">
        <f>+C8+C15</f>
        <v>2.1</v>
      </c>
      <c r="D19" s="16">
        <f>+D8+D15</f>
        <v>210000</v>
      </c>
      <c r="E19" s="16">
        <f>+E8+E15</f>
        <v>25.2</v>
      </c>
      <c r="F19" s="35">
        <f>+F8+F15</f>
        <v>2520000</v>
      </c>
    </row>
    <row r="21" spans="2:6" ht="25.8" x14ac:dyDescent="0.3">
      <c r="B21" s="33" t="s">
        <v>66</v>
      </c>
    </row>
  </sheetData>
  <mergeCells count="2">
    <mergeCell ref="B1:F1"/>
    <mergeCell ref="B13:F13"/>
  </mergeCells>
  <pageMargins left="0.7" right="0.7" top="0.75" bottom="0.75" header="0.3" footer="0.3"/>
  <pageSetup orientation="portrait" r:id="rId1"/>
  <ignoredErrors>
    <ignoredError sqref="D9 E17 F1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55"/>
  <sheetViews>
    <sheetView zoomScale="74" zoomScaleNormal="74" workbookViewId="0">
      <selection activeCell="B1" sqref="B1:L1"/>
    </sheetView>
  </sheetViews>
  <sheetFormatPr defaultColWidth="9.109375" defaultRowHeight="18" x14ac:dyDescent="0.35"/>
  <cols>
    <col min="1" max="1" width="5.44140625" style="5" customWidth="1"/>
    <col min="2" max="2" width="9.109375" style="5"/>
    <col min="3" max="3" width="19.6640625" style="5" customWidth="1"/>
    <col min="4" max="4" width="10.44140625" style="5" customWidth="1"/>
    <col min="5" max="5" width="21.109375" style="5" bestFit="1" customWidth="1"/>
    <col min="6" max="6" width="9.109375" style="5"/>
    <col min="7" max="7" width="20.88671875" style="5" customWidth="1"/>
    <col min="8" max="9" width="9.109375" style="5"/>
    <col min="10" max="10" width="21.109375" style="5" bestFit="1" customWidth="1"/>
    <col min="11" max="11" width="9.109375" style="5"/>
    <col min="12" max="12" width="16.5546875" style="5" bestFit="1" customWidth="1"/>
    <col min="13" max="16384" width="9.109375" style="5"/>
  </cols>
  <sheetData>
    <row r="1" spans="2:12" ht="36" customHeight="1" x14ac:dyDescent="0.8">
      <c r="B1" s="181" t="s">
        <v>29</v>
      </c>
      <c r="C1" s="181"/>
      <c r="D1" s="181"/>
      <c r="E1" s="181"/>
      <c r="F1" s="181"/>
      <c r="G1" s="181"/>
      <c r="H1" s="181"/>
      <c r="I1" s="181"/>
      <c r="J1" s="181"/>
      <c r="K1" s="181"/>
      <c r="L1" s="181"/>
    </row>
    <row r="3" spans="2:12" ht="23.4" x14ac:dyDescent="0.35">
      <c r="B3" s="36" t="s">
        <v>2</v>
      </c>
      <c r="C3" s="37"/>
      <c r="D3" s="37"/>
      <c r="E3" s="37"/>
      <c r="F3" s="37"/>
      <c r="G3" s="37"/>
      <c r="H3" s="37"/>
      <c r="I3" s="37"/>
      <c r="J3" s="37"/>
      <c r="K3" s="38"/>
      <c r="L3" s="22"/>
    </row>
    <row r="4" spans="2:12" x14ac:dyDescent="0.35">
      <c r="B4" s="39"/>
      <c r="C4" s="40" t="s">
        <v>9</v>
      </c>
      <c r="D4" s="41"/>
      <c r="E4" s="41"/>
      <c r="F4" s="41"/>
      <c r="G4" s="41"/>
      <c r="H4" s="41"/>
      <c r="I4" s="41"/>
      <c r="J4" s="41"/>
      <c r="K4" s="42"/>
      <c r="L4" s="22"/>
    </row>
    <row r="5" spans="2:12" x14ac:dyDescent="0.35">
      <c r="B5" s="39"/>
      <c r="C5" s="41"/>
      <c r="D5" s="41"/>
      <c r="E5" s="43" t="s">
        <v>24</v>
      </c>
      <c r="F5" s="41"/>
      <c r="G5" s="40" t="s">
        <v>6</v>
      </c>
      <c r="H5" s="41"/>
      <c r="I5" s="41"/>
      <c r="J5" s="40" t="s">
        <v>10</v>
      </c>
      <c r="K5" s="42"/>
      <c r="L5" s="22"/>
    </row>
    <row r="6" spans="2:12" x14ac:dyDescent="0.35">
      <c r="B6" s="39"/>
      <c r="C6" s="41"/>
      <c r="D6" s="44" t="s">
        <v>51</v>
      </c>
      <c r="E6" s="45">
        <v>18000000</v>
      </c>
      <c r="F6" s="46" t="s">
        <v>11</v>
      </c>
      <c r="G6" s="45">
        <v>1500000</v>
      </c>
      <c r="H6" s="41"/>
      <c r="I6" s="44" t="s">
        <v>8</v>
      </c>
      <c r="J6" s="47">
        <f>+E6/G6</f>
        <v>12</v>
      </c>
      <c r="K6" s="42"/>
      <c r="L6" s="22"/>
    </row>
    <row r="7" spans="2:12" x14ac:dyDescent="0.35">
      <c r="B7" s="39"/>
      <c r="C7" s="41"/>
      <c r="D7" s="44" t="s">
        <v>52</v>
      </c>
      <c r="E7" s="45">
        <v>15000000</v>
      </c>
      <c r="F7" s="46" t="s">
        <v>11</v>
      </c>
      <c r="G7" s="45">
        <v>1300000</v>
      </c>
      <c r="H7" s="41"/>
      <c r="I7" s="44" t="s">
        <v>8</v>
      </c>
      <c r="J7" s="47">
        <f>+E7/G7</f>
        <v>11.538461538461538</v>
      </c>
      <c r="K7" s="42"/>
      <c r="L7" s="22"/>
    </row>
    <row r="8" spans="2:12" ht="18.600000000000001" thickBot="1" x14ac:dyDescent="0.4">
      <c r="B8" s="39"/>
      <c r="C8" s="41"/>
      <c r="D8" s="44" t="s">
        <v>53</v>
      </c>
      <c r="E8" s="45">
        <v>20000000</v>
      </c>
      <c r="F8" s="46" t="s">
        <v>11</v>
      </c>
      <c r="G8" s="45">
        <v>1600000</v>
      </c>
      <c r="H8" s="41"/>
      <c r="I8" s="44" t="s">
        <v>8</v>
      </c>
      <c r="J8" s="48">
        <f>+E8/G8</f>
        <v>12.5</v>
      </c>
      <c r="K8" s="42"/>
      <c r="L8" s="22"/>
    </row>
    <row r="9" spans="2:12" ht="18.600000000000001" thickBot="1" x14ac:dyDescent="0.4">
      <c r="B9" s="39"/>
      <c r="C9" s="41"/>
      <c r="D9" s="41"/>
      <c r="E9" s="41"/>
      <c r="F9" s="41"/>
      <c r="G9" s="41"/>
      <c r="H9" s="41"/>
      <c r="I9" s="41"/>
      <c r="J9" s="23">
        <f>AVERAGE(J6:J8)</f>
        <v>12.012820512820513</v>
      </c>
      <c r="K9" s="42"/>
      <c r="L9" s="22"/>
    </row>
    <row r="10" spans="2:12" x14ac:dyDescent="0.35">
      <c r="B10" s="39"/>
      <c r="C10" s="41"/>
      <c r="D10" s="41"/>
      <c r="E10" s="41"/>
      <c r="F10" s="41"/>
      <c r="G10" s="41"/>
      <c r="H10" s="41"/>
      <c r="I10" s="41"/>
      <c r="J10" s="49"/>
      <c r="K10" s="42"/>
      <c r="L10" s="22"/>
    </row>
    <row r="11" spans="2:12" x14ac:dyDescent="0.35">
      <c r="B11" s="39"/>
      <c r="C11" s="41"/>
      <c r="D11" s="41"/>
      <c r="E11" s="43" t="s">
        <v>6</v>
      </c>
      <c r="F11" s="40"/>
      <c r="G11" s="40" t="s">
        <v>5</v>
      </c>
      <c r="H11" s="41"/>
      <c r="I11" s="41"/>
      <c r="J11" s="50" t="s">
        <v>23</v>
      </c>
      <c r="K11" s="42"/>
      <c r="L11" s="22"/>
    </row>
    <row r="12" spans="2:12" ht="18.600000000000001" thickBot="1" x14ac:dyDescent="0.4">
      <c r="B12" s="39"/>
      <c r="C12" s="41"/>
      <c r="D12" s="51" t="s">
        <v>54</v>
      </c>
      <c r="E12" s="45">
        <v>1247000</v>
      </c>
      <c r="F12" s="44" t="s">
        <v>7</v>
      </c>
      <c r="G12" s="49">
        <f>+ROUND(J9,1)</f>
        <v>12</v>
      </c>
      <c r="H12" s="41"/>
      <c r="I12" s="44" t="s">
        <v>8</v>
      </c>
      <c r="J12" s="45">
        <f>+E12*G12</f>
        <v>14964000</v>
      </c>
      <c r="K12" s="42"/>
      <c r="L12" s="22"/>
    </row>
    <row r="13" spans="2:12" ht="18.600000000000001" thickBot="1" x14ac:dyDescent="0.4">
      <c r="B13" s="52"/>
      <c r="C13" s="53"/>
      <c r="D13" s="53"/>
      <c r="E13" s="53"/>
      <c r="F13" s="53"/>
      <c r="G13" s="53"/>
      <c r="H13" s="53"/>
      <c r="I13" s="53"/>
      <c r="J13" s="24">
        <f>+ROUND(J12/1000000,1)*1000000</f>
        <v>15000000</v>
      </c>
      <c r="K13" s="54"/>
      <c r="L13" s="22"/>
    </row>
    <row r="14" spans="2:12" x14ac:dyDescent="0.35">
      <c r="B14" s="22"/>
      <c r="C14" s="22"/>
      <c r="D14" s="22"/>
      <c r="E14" s="22"/>
      <c r="F14" s="22"/>
      <c r="G14" s="22"/>
      <c r="H14" s="22"/>
      <c r="I14" s="22"/>
      <c r="J14" s="25"/>
      <c r="K14" s="22"/>
      <c r="L14" s="22"/>
    </row>
    <row r="15" spans="2:12" ht="23.4" x14ac:dyDescent="0.35">
      <c r="B15" s="55" t="s">
        <v>3</v>
      </c>
      <c r="C15" s="56"/>
      <c r="D15" s="56"/>
      <c r="E15" s="56"/>
      <c r="F15" s="56"/>
      <c r="G15" s="56"/>
      <c r="H15" s="56"/>
      <c r="I15" s="56"/>
      <c r="J15" s="56"/>
      <c r="K15" s="56"/>
      <c r="L15" s="57"/>
    </row>
    <row r="16" spans="2:12" x14ac:dyDescent="0.35">
      <c r="B16" s="58"/>
      <c r="C16" s="59" t="s">
        <v>14</v>
      </c>
      <c r="D16" s="60"/>
      <c r="E16" s="60"/>
      <c r="F16" s="60"/>
      <c r="G16" s="60"/>
      <c r="H16" s="60"/>
      <c r="I16" s="60"/>
      <c r="J16" s="60"/>
      <c r="K16" s="60"/>
      <c r="L16" s="61"/>
    </row>
    <row r="17" spans="2:12" x14ac:dyDescent="0.35">
      <c r="B17" s="58"/>
      <c r="C17" s="60"/>
      <c r="D17" s="60"/>
      <c r="E17" s="62" t="s">
        <v>12</v>
      </c>
      <c r="F17" s="60"/>
      <c r="G17" s="62" t="s">
        <v>24</v>
      </c>
      <c r="H17" s="60"/>
      <c r="I17" s="60"/>
      <c r="J17" s="63" t="s">
        <v>13</v>
      </c>
      <c r="K17" s="60"/>
      <c r="L17" s="64" t="s">
        <v>27</v>
      </c>
    </row>
    <row r="18" spans="2:12" x14ac:dyDescent="0.35">
      <c r="B18" s="58"/>
      <c r="C18" s="60"/>
      <c r="D18" s="60" t="s">
        <v>51</v>
      </c>
      <c r="E18" s="65">
        <f>+G6-600000</f>
        <v>900000</v>
      </c>
      <c r="F18" s="66" t="s">
        <v>11</v>
      </c>
      <c r="G18" s="65">
        <f>+E6</f>
        <v>18000000</v>
      </c>
      <c r="H18" s="60"/>
      <c r="I18" s="67" t="s">
        <v>8</v>
      </c>
      <c r="J18" s="68">
        <f>+E18/G18</f>
        <v>0.05</v>
      </c>
      <c r="K18" s="60"/>
      <c r="L18" s="69">
        <f>(G6-E18)/G6</f>
        <v>0.4</v>
      </c>
    </row>
    <row r="19" spans="2:12" x14ac:dyDescent="0.35">
      <c r="B19" s="58"/>
      <c r="C19" s="60"/>
      <c r="D19" s="60" t="s">
        <v>52</v>
      </c>
      <c r="E19" s="65">
        <f>+G7-455000</f>
        <v>845000</v>
      </c>
      <c r="F19" s="66" t="s">
        <v>11</v>
      </c>
      <c r="G19" s="65">
        <f>+E7</f>
        <v>15000000</v>
      </c>
      <c r="H19" s="60"/>
      <c r="I19" s="67" t="s">
        <v>8</v>
      </c>
      <c r="J19" s="68">
        <f>+E19/G19</f>
        <v>5.6333333333333332E-2</v>
      </c>
      <c r="K19" s="60"/>
      <c r="L19" s="69">
        <f>(G7-E19)/G7</f>
        <v>0.35</v>
      </c>
    </row>
    <row r="20" spans="2:12" ht="18.600000000000001" thickBot="1" x14ac:dyDescent="0.4">
      <c r="B20" s="58"/>
      <c r="C20" s="60"/>
      <c r="D20" s="60" t="s">
        <v>53</v>
      </c>
      <c r="E20" s="65">
        <f>+G8-528000</f>
        <v>1072000</v>
      </c>
      <c r="F20" s="66" t="s">
        <v>11</v>
      </c>
      <c r="G20" s="65">
        <f>+E8</f>
        <v>20000000</v>
      </c>
      <c r="H20" s="60"/>
      <c r="I20" s="67" t="s">
        <v>8</v>
      </c>
      <c r="J20" s="70">
        <f>+E20/G20</f>
        <v>5.3600000000000002E-2</v>
      </c>
      <c r="K20" s="60"/>
      <c r="L20" s="69">
        <f>(G8-E20)/G8</f>
        <v>0.33</v>
      </c>
    </row>
    <row r="21" spans="2:12" ht="18.600000000000001" thickBot="1" x14ac:dyDescent="0.4">
      <c r="B21" s="58"/>
      <c r="C21" s="60"/>
      <c r="D21" s="60"/>
      <c r="E21" s="60"/>
      <c r="F21" s="60"/>
      <c r="G21" s="60"/>
      <c r="H21" s="60"/>
      <c r="I21" s="60"/>
      <c r="J21" s="26">
        <f>AVERAGE(J18:J20)</f>
        <v>5.3311111111111115E-2</v>
      </c>
      <c r="K21" s="60"/>
      <c r="L21" s="61"/>
    </row>
    <row r="22" spans="2:12" x14ac:dyDescent="0.35">
      <c r="B22" s="58"/>
      <c r="C22" s="60"/>
      <c r="D22" s="60"/>
      <c r="E22" s="60"/>
      <c r="F22" s="60"/>
      <c r="G22" s="60"/>
      <c r="H22" s="60"/>
      <c r="I22" s="60"/>
      <c r="J22" s="60"/>
      <c r="K22" s="60"/>
      <c r="L22" s="61"/>
    </row>
    <row r="23" spans="2:12" x14ac:dyDescent="0.35">
      <c r="B23" s="58"/>
      <c r="C23" s="60"/>
      <c r="D23" s="60"/>
      <c r="E23" s="62" t="s">
        <v>12</v>
      </c>
      <c r="F23" s="59"/>
      <c r="G23" s="63" t="s">
        <v>25</v>
      </c>
      <c r="H23" s="60"/>
      <c r="I23" s="60"/>
      <c r="J23" s="63" t="s">
        <v>23</v>
      </c>
      <c r="K23" s="60"/>
      <c r="L23" s="61"/>
    </row>
    <row r="24" spans="2:12" ht="18.600000000000001" thickBot="1" x14ac:dyDescent="0.4">
      <c r="B24" s="58"/>
      <c r="C24" s="60"/>
      <c r="D24" s="71" t="s">
        <v>54</v>
      </c>
      <c r="E24" s="65">
        <f>E12-453000</f>
        <v>794000</v>
      </c>
      <c r="F24" s="66" t="s">
        <v>11</v>
      </c>
      <c r="G24" s="179">
        <f>+ROUND(J21,3)</f>
        <v>5.2999999999999999E-2</v>
      </c>
      <c r="H24" s="60"/>
      <c r="I24" s="67" t="s">
        <v>8</v>
      </c>
      <c r="J24" s="65">
        <f>+E24/G24</f>
        <v>14981132.075471699</v>
      </c>
      <c r="K24" s="60"/>
      <c r="L24" s="69">
        <f>(E12-E24)/E12</f>
        <v>0.36327185244587007</v>
      </c>
    </row>
    <row r="25" spans="2:12" ht="18.600000000000001" thickBot="1" x14ac:dyDescent="0.4">
      <c r="B25" s="72"/>
      <c r="C25" s="73"/>
      <c r="D25" s="73"/>
      <c r="E25" s="73"/>
      <c r="F25" s="73"/>
      <c r="G25" s="73"/>
      <c r="H25" s="73"/>
      <c r="I25" s="73"/>
      <c r="J25" s="27">
        <f>+ROUND(J24/1000000,1)*1000000</f>
        <v>15000000</v>
      </c>
      <c r="K25" s="73"/>
      <c r="L25" s="74"/>
    </row>
    <row r="26" spans="2:12" x14ac:dyDescent="0.3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</row>
    <row r="27" spans="2:12" ht="23.4" x14ac:dyDescent="0.45">
      <c r="B27" s="75" t="s">
        <v>4</v>
      </c>
      <c r="C27" s="76"/>
      <c r="D27" s="76"/>
      <c r="E27" s="76"/>
      <c r="F27" s="76"/>
      <c r="G27" s="76"/>
      <c r="H27" s="76"/>
      <c r="I27" s="76"/>
      <c r="J27" s="77"/>
      <c r="K27" s="10"/>
      <c r="L27" s="10"/>
    </row>
    <row r="28" spans="2:12" x14ac:dyDescent="0.35">
      <c r="B28" s="78"/>
      <c r="C28" s="79" t="s">
        <v>17</v>
      </c>
      <c r="D28" s="80"/>
      <c r="E28" s="80"/>
      <c r="F28" s="80"/>
      <c r="G28" s="80"/>
      <c r="H28" s="80"/>
      <c r="I28" s="80"/>
      <c r="J28" s="81"/>
      <c r="K28" s="10"/>
      <c r="L28" s="10"/>
    </row>
    <row r="29" spans="2:12" x14ac:dyDescent="0.35">
      <c r="B29" s="78"/>
      <c r="C29" s="80"/>
      <c r="D29" s="80"/>
      <c r="E29" s="82" t="s">
        <v>32</v>
      </c>
      <c r="F29" s="80"/>
      <c r="G29" s="82" t="s">
        <v>18</v>
      </c>
      <c r="H29" s="80"/>
      <c r="I29" s="80"/>
      <c r="J29" s="83" t="s">
        <v>34</v>
      </c>
      <c r="K29" s="10"/>
      <c r="L29" s="10"/>
    </row>
    <row r="30" spans="2:12" x14ac:dyDescent="0.35">
      <c r="B30" s="78"/>
      <c r="C30" s="80"/>
      <c r="D30" s="84" t="s">
        <v>54</v>
      </c>
      <c r="E30" s="85">
        <v>45180</v>
      </c>
      <c r="F30" s="86" t="s">
        <v>7</v>
      </c>
      <c r="G30" s="180">
        <v>300</v>
      </c>
      <c r="H30" s="80"/>
      <c r="I30" s="86" t="s">
        <v>8</v>
      </c>
      <c r="J30" s="88">
        <f>+E30*G30</f>
        <v>13554000</v>
      </c>
      <c r="K30" s="10"/>
      <c r="L30" s="10"/>
    </row>
    <row r="31" spans="2:12" x14ac:dyDescent="0.35">
      <c r="B31" s="78"/>
      <c r="C31" s="80"/>
      <c r="D31" s="80"/>
      <c r="E31" s="80"/>
      <c r="F31" s="80"/>
      <c r="G31" s="80"/>
      <c r="H31" s="80"/>
      <c r="I31" s="80"/>
      <c r="J31" s="81"/>
      <c r="K31" s="10"/>
      <c r="L31" s="10"/>
    </row>
    <row r="32" spans="2:12" x14ac:dyDescent="0.35">
      <c r="B32" s="78"/>
      <c r="C32" s="79" t="s">
        <v>19</v>
      </c>
      <c r="D32" s="80"/>
      <c r="E32" s="80"/>
      <c r="F32" s="80"/>
      <c r="G32" s="80"/>
      <c r="H32" s="80"/>
      <c r="I32" s="80"/>
      <c r="J32" s="81"/>
      <c r="K32" s="10"/>
      <c r="L32" s="10"/>
    </row>
    <row r="33" spans="2:12" x14ac:dyDescent="0.35">
      <c r="B33" s="78"/>
      <c r="C33" s="80" t="s">
        <v>74</v>
      </c>
      <c r="D33" s="80"/>
      <c r="E33" s="80"/>
      <c r="F33" s="80"/>
      <c r="G33" s="80"/>
      <c r="H33" s="80"/>
      <c r="I33" s="80"/>
      <c r="J33" s="89">
        <v>-900000</v>
      </c>
      <c r="K33" s="10"/>
      <c r="L33" s="10"/>
    </row>
    <row r="34" spans="2:12" x14ac:dyDescent="0.35">
      <c r="B34" s="78"/>
      <c r="C34" s="80" t="s">
        <v>73</v>
      </c>
      <c r="D34" s="80"/>
      <c r="E34" s="80"/>
      <c r="F34" s="80"/>
      <c r="G34" s="80"/>
      <c r="H34" s="80"/>
      <c r="I34" s="80"/>
      <c r="J34" s="89">
        <v>-500000</v>
      </c>
      <c r="K34" s="10"/>
      <c r="L34" s="10"/>
    </row>
    <row r="35" spans="2:12" ht="21.6" x14ac:dyDescent="0.65">
      <c r="B35" s="78"/>
      <c r="C35" s="80" t="s">
        <v>76</v>
      </c>
      <c r="D35" s="80"/>
      <c r="E35" s="80"/>
      <c r="F35" s="80"/>
      <c r="G35" s="80"/>
      <c r="H35" s="80"/>
      <c r="I35" s="80"/>
      <c r="J35" s="90">
        <v>-2000000</v>
      </c>
      <c r="K35" s="10"/>
      <c r="L35" s="10"/>
    </row>
    <row r="36" spans="2:12" x14ac:dyDescent="0.35">
      <c r="B36" s="78"/>
      <c r="C36" s="80"/>
      <c r="D36" s="80"/>
      <c r="E36" s="80"/>
      <c r="F36" s="80"/>
      <c r="G36" s="80"/>
      <c r="H36" s="80"/>
      <c r="I36" s="80"/>
      <c r="J36" s="89">
        <f>SUM(J33:J35)</f>
        <v>-3400000</v>
      </c>
      <c r="K36" s="10"/>
      <c r="L36" s="10"/>
    </row>
    <row r="37" spans="2:12" ht="18.600000000000001" thickBot="1" x14ac:dyDescent="0.4">
      <c r="B37" s="78"/>
      <c r="C37" s="79"/>
      <c r="D37" s="80"/>
      <c r="E37" s="80"/>
      <c r="F37" s="80"/>
      <c r="G37" s="80"/>
      <c r="H37" s="80"/>
      <c r="I37" s="80"/>
      <c r="J37" s="81"/>
      <c r="K37" s="10"/>
      <c r="L37" s="10"/>
    </row>
    <row r="38" spans="2:12" ht="18.600000000000001" thickBot="1" x14ac:dyDescent="0.4">
      <c r="B38" s="78"/>
      <c r="C38" s="91" t="s">
        <v>28</v>
      </c>
      <c r="D38" s="84"/>
      <c r="E38" s="92"/>
      <c r="F38" s="86"/>
      <c r="G38" s="92"/>
      <c r="H38" s="80"/>
      <c r="I38" s="86"/>
      <c r="J38" s="32">
        <f>+J30+J36</f>
        <v>10154000</v>
      </c>
      <c r="K38" s="10"/>
      <c r="L38" s="10"/>
    </row>
    <row r="39" spans="2:12" x14ac:dyDescent="0.35">
      <c r="B39" s="78"/>
      <c r="C39" s="80"/>
      <c r="D39" s="80"/>
      <c r="E39" s="92"/>
      <c r="F39" s="86"/>
      <c r="G39" s="92"/>
      <c r="H39" s="80"/>
      <c r="I39" s="86"/>
      <c r="J39" s="93"/>
      <c r="K39" s="10"/>
      <c r="L39" s="10"/>
    </row>
    <row r="40" spans="2:12" x14ac:dyDescent="0.35">
      <c r="B40" s="78"/>
      <c r="C40" s="79" t="s">
        <v>36</v>
      </c>
      <c r="D40" s="80"/>
      <c r="E40" s="80"/>
      <c r="F40" s="80"/>
      <c r="G40" s="80"/>
      <c r="H40" s="80"/>
      <c r="I40" s="80"/>
      <c r="J40" s="81"/>
      <c r="K40" s="10"/>
      <c r="L40" s="10"/>
    </row>
    <row r="41" spans="2:12" x14ac:dyDescent="0.35">
      <c r="B41" s="78"/>
      <c r="C41" s="80"/>
      <c r="D41" s="80"/>
      <c r="E41" s="82" t="s">
        <v>24</v>
      </c>
      <c r="F41" s="80"/>
      <c r="G41" s="94" t="s">
        <v>15</v>
      </c>
      <c r="H41" s="95"/>
      <c r="I41" s="80"/>
      <c r="J41" s="83" t="s">
        <v>16</v>
      </c>
      <c r="K41" s="10"/>
      <c r="L41" s="10"/>
    </row>
    <row r="42" spans="2:12" x14ac:dyDescent="0.35">
      <c r="B42" s="78"/>
      <c r="C42" s="80"/>
      <c r="D42" s="95" t="s">
        <v>70</v>
      </c>
      <c r="E42" s="87">
        <v>2500000</v>
      </c>
      <c r="F42" s="96" t="s">
        <v>11</v>
      </c>
      <c r="G42" s="97">
        <v>14000</v>
      </c>
      <c r="H42" s="80"/>
      <c r="I42" s="86" t="s">
        <v>8</v>
      </c>
      <c r="J42" s="88">
        <f>+E42/G42</f>
        <v>178.57142857142858</v>
      </c>
      <c r="K42" s="10"/>
      <c r="L42" s="10"/>
    </row>
    <row r="43" spans="2:12" x14ac:dyDescent="0.35">
      <c r="B43" s="78"/>
      <c r="C43" s="80"/>
      <c r="D43" s="95" t="s">
        <v>71</v>
      </c>
      <c r="E43" s="87">
        <v>4400000</v>
      </c>
      <c r="F43" s="96" t="s">
        <v>11</v>
      </c>
      <c r="G43" s="97">
        <v>25000</v>
      </c>
      <c r="H43" s="80"/>
      <c r="I43" s="86" t="s">
        <v>8</v>
      </c>
      <c r="J43" s="88">
        <f>+E43/G43</f>
        <v>176</v>
      </c>
      <c r="K43" s="10"/>
      <c r="L43" s="10"/>
    </row>
    <row r="44" spans="2:12" x14ac:dyDescent="0.35">
      <c r="B44" s="78"/>
      <c r="C44" s="80"/>
      <c r="D44" s="95" t="s">
        <v>72</v>
      </c>
      <c r="E44" s="87">
        <v>3500000</v>
      </c>
      <c r="F44" s="96" t="s">
        <v>11</v>
      </c>
      <c r="G44" s="97">
        <v>19000</v>
      </c>
      <c r="H44" s="80"/>
      <c r="I44" s="86" t="s">
        <v>8</v>
      </c>
      <c r="J44" s="98">
        <f>+E44/G44</f>
        <v>184.21052631578948</v>
      </c>
      <c r="K44" s="10"/>
      <c r="L44" s="10"/>
    </row>
    <row r="45" spans="2:12" x14ac:dyDescent="0.35">
      <c r="B45" s="78"/>
      <c r="C45" s="80"/>
      <c r="D45" s="80"/>
      <c r="E45" s="80"/>
      <c r="F45" s="80"/>
      <c r="G45" s="80"/>
      <c r="H45" s="80"/>
      <c r="I45" s="80"/>
      <c r="J45" s="88">
        <f>AVERAGE(J42:J44)</f>
        <v>179.59398496240601</v>
      </c>
      <c r="K45" s="10"/>
      <c r="L45" s="10"/>
    </row>
    <row r="46" spans="2:12" x14ac:dyDescent="0.35">
      <c r="B46" s="78"/>
      <c r="C46" s="91" t="s">
        <v>22</v>
      </c>
      <c r="D46" s="80"/>
      <c r="E46" s="92"/>
      <c r="F46" s="86"/>
      <c r="G46" s="92"/>
      <c r="H46" s="80"/>
      <c r="I46" s="86"/>
      <c r="J46" s="93"/>
      <c r="K46" s="10"/>
      <c r="L46" s="10"/>
    </row>
    <row r="47" spans="2:12" ht="18.600000000000001" thickBot="1" x14ac:dyDescent="0.4">
      <c r="B47" s="78"/>
      <c r="C47" s="80"/>
      <c r="D47" s="80"/>
      <c r="E47" s="82" t="s">
        <v>15</v>
      </c>
      <c r="F47" s="86"/>
      <c r="G47" s="94" t="s">
        <v>33</v>
      </c>
      <c r="H47" s="80"/>
      <c r="I47" s="86"/>
      <c r="J47" s="99" t="s">
        <v>20</v>
      </c>
      <c r="K47" s="10"/>
      <c r="L47" s="10"/>
    </row>
    <row r="48" spans="2:12" ht="18.600000000000001" thickBot="1" x14ac:dyDescent="0.4">
      <c r="B48" s="78"/>
      <c r="C48" s="80"/>
      <c r="D48" s="84" t="s">
        <v>54</v>
      </c>
      <c r="E48" s="97">
        <v>27100</v>
      </c>
      <c r="F48" s="86" t="s">
        <v>7</v>
      </c>
      <c r="G48" s="180">
        <f>ROUND(J45,2)</f>
        <v>179.59</v>
      </c>
      <c r="H48" s="80"/>
      <c r="I48" s="86" t="s">
        <v>8</v>
      </c>
      <c r="J48" s="32">
        <f>+E48*G48</f>
        <v>4866889</v>
      </c>
      <c r="K48" s="10"/>
      <c r="L48" s="10"/>
    </row>
    <row r="49" spans="2:12" x14ac:dyDescent="0.35">
      <c r="B49" s="78"/>
      <c r="C49" s="80"/>
      <c r="D49" s="80"/>
      <c r="E49" s="92"/>
      <c r="F49" s="86"/>
      <c r="G49" s="92"/>
      <c r="H49" s="80"/>
      <c r="I49" s="86"/>
      <c r="J49" s="93"/>
      <c r="K49" s="10"/>
      <c r="L49" s="10"/>
    </row>
    <row r="50" spans="2:12" x14ac:dyDescent="0.35">
      <c r="B50" s="78"/>
      <c r="C50" s="100"/>
      <c r="D50" s="101"/>
      <c r="E50" s="101"/>
      <c r="F50" s="86"/>
      <c r="G50" s="82"/>
      <c r="H50" s="80"/>
      <c r="I50" s="80"/>
      <c r="J50" s="102" t="s">
        <v>23</v>
      </c>
      <c r="K50" s="10"/>
      <c r="L50" s="10"/>
    </row>
    <row r="51" spans="2:12" ht="18.600000000000001" thickBot="1" x14ac:dyDescent="0.4">
      <c r="B51" s="78"/>
      <c r="C51" s="103"/>
      <c r="D51" s="104"/>
      <c r="E51" s="105" t="s">
        <v>35</v>
      </c>
      <c r="F51" s="84" t="s">
        <v>21</v>
      </c>
      <c r="G51" s="105" t="s">
        <v>20</v>
      </c>
      <c r="H51" s="80"/>
      <c r="I51" s="86" t="s">
        <v>8</v>
      </c>
      <c r="J51" s="106">
        <f>+J38+J48</f>
        <v>15020889</v>
      </c>
      <c r="K51" s="10"/>
      <c r="L51" s="10"/>
    </row>
    <row r="52" spans="2:12" ht="18.600000000000001" thickBot="1" x14ac:dyDescent="0.4">
      <c r="B52" s="78"/>
      <c r="C52" s="80"/>
      <c r="D52" s="84" t="s">
        <v>54</v>
      </c>
      <c r="E52" s="87"/>
      <c r="F52" s="80"/>
      <c r="G52" s="80"/>
      <c r="H52" s="80"/>
      <c r="I52" s="80"/>
      <c r="J52" s="32">
        <f>+ROUND(J51/1000000,1)*1000000</f>
        <v>15000000</v>
      </c>
      <c r="K52" s="10"/>
      <c r="L52" s="10"/>
    </row>
    <row r="53" spans="2:12" x14ac:dyDescent="0.35">
      <c r="B53" s="78"/>
      <c r="C53" s="80"/>
      <c r="D53" s="80"/>
      <c r="E53" s="87"/>
      <c r="F53" s="80"/>
      <c r="G53" s="80"/>
      <c r="H53" s="80"/>
      <c r="I53" s="95" t="s">
        <v>37</v>
      </c>
      <c r="J53" s="107">
        <f>+J38/J52</f>
        <v>0.67693333333333339</v>
      </c>
      <c r="K53" s="10"/>
      <c r="L53" s="10"/>
    </row>
    <row r="54" spans="2:12" x14ac:dyDescent="0.35">
      <c r="B54" s="78"/>
      <c r="C54" s="80"/>
      <c r="D54" s="80"/>
      <c r="E54" s="87"/>
      <c r="F54" s="80"/>
      <c r="G54" s="80"/>
      <c r="H54" s="80"/>
      <c r="I54" s="95"/>
      <c r="J54" s="107"/>
      <c r="K54" s="10"/>
      <c r="L54" s="10"/>
    </row>
    <row r="55" spans="2:12" x14ac:dyDescent="0.35">
      <c r="B55" s="108" t="s">
        <v>75</v>
      </c>
      <c r="C55" s="109"/>
      <c r="D55" s="109"/>
      <c r="E55" s="109"/>
      <c r="F55" s="109"/>
      <c r="G55" s="109"/>
      <c r="H55" s="109"/>
      <c r="I55" s="110"/>
      <c r="J55" s="111"/>
      <c r="K55" s="10"/>
      <c r="L55" s="10"/>
    </row>
  </sheetData>
  <mergeCells count="1">
    <mergeCell ref="B1:L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7BA1B-66E3-4DCF-8FF9-4E0DF3F4197D}">
  <dimension ref="A1:Y28"/>
  <sheetViews>
    <sheetView zoomScale="72" zoomScaleNormal="72" workbookViewId="0">
      <selection activeCell="B1" sqref="B1:J1"/>
    </sheetView>
  </sheetViews>
  <sheetFormatPr defaultRowHeight="14.4" x14ac:dyDescent="0.3"/>
  <cols>
    <col min="1" max="1" width="5.6640625" customWidth="1"/>
    <col min="3" max="3" width="20.88671875" bestFit="1" customWidth="1"/>
    <col min="4" max="4" width="10.44140625" customWidth="1"/>
    <col min="5" max="5" width="21.109375" bestFit="1" customWidth="1"/>
    <col min="7" max="7" width="7.6640625" customWidth="1"/>
    <col min="8" max="8" width="32.33203125" customWidth="1"/>
    <col min="9" max="9" width="16.5546875" bestFit="1" customWidth="1"/>
    <col min="10" max="10" width="12.88671875" customWidth="1"/>
  </cols>
  <sheetData>
    <row r="1" spans="1:25" ht="36" customHeight="1" x14ac:dyDescent="0.8">
      <c r="B1" s="181" t="s">
        <v>61</v>
      </c>
      <c r="C1" s="181"/>
      <c r="D1" s="181"/>
      <c r="E1" s="181"/>
      <c r="F1" s="181"/>
      <c r="G1" s="181"/>
      <c r="H1" s="181"/>
      <c r="I1" s="181"/>
      <c r="J1" s="181"/>
      <c r="K1" s="166"/>
      <c r="L1" s="31"/>
    </row>
    <row r="2" spans="1:25" s="169" customFormat="1" ht="15" customHeight="1" x14ac:dyDescent="0.3">
      <c r="A2" s="167"/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8"/>
    </row>
    <row r="3" spans="1:25" ht="22.8" customHeight="1" x14ac:dyDescent="0.8">
      <c r="A3" s="5"/>
      <c r="B3" s="185" t="s">
        <v>62</v>
      </c>
      <c r="C3" s="185"/>
      <c r="D3" s="185"/>
      <c r="E3" s="185"/>
      <c r="F3" s="185"/>
      <c r="G3" s="185"/>
      <c r="H3" s="185"/>
      <c r="I3" s="185"/>
      <c r="J3" s="185"/>
      <c r="K3" s="31"/>
    </row>
    <row r="4" spans="1:25" ht="15" customHeight="1" x14ac:dyDescent="0.35">
      <c r="A4" s="5"/>
      <c r="B4" s="5"/>
      <c r="C4" s="5"/>
      <c r="D4" s="5"/>
      <c r="E4" s="5"/>
      <c r="F4" s="5"/>
      <c r="G4" s="5"/>
      <c r="H4" s="5"/>
      <c r="I4" s="5"/>
      <c r="J4" s="5"/>
    </row>
    <row r="5" spans="1:25" ht="23.4" x14ac:dyDescent="0.45">
      <c r="A5" s="5"/>
      <c r="B5" s="112" t="s">
        <v>2</v>
      </c>
      <c r="C5" s="113"/>
      <c r="D5" s="113"/>
      <c r="E5" s="113"/>
      <c r="F5" s="113"/>
      <c r="G5" s="113"/>
      <c r="H5" s="113"/>
      <c r="I5" s="113"/>
      <c r="J5" s="114"/>
    </row>
    <row r="6" spans="1:25" ht="18" customHeight="1" x14ac:dyDescent="0.35">
      <c r="A6" s="5"/>
      <c r="B6" s="115"/>
      <c r="C6" s="116"/>
      <c r="D6" s="117"/>
      <c r="E6" s="117"/>
      <c r="F6" s="117"/>
      <c r="G6" s="116"/>
      <c r="H6" s="117"/>
      <c r="I6" s="117"/>
      <c r="J6" s="118"/>
    </row>
    <row r="7" spans="1:25" ht="18" customHeight="1" x14ac:dyDescent="0.35">
      <c r="A7" s="5"/>
      <c r="B7" s="115"/>
      <c r="C7" s="119" t="s">
        <v>44</v>
      </c>
      <c r="D7" s="117"/>
      <c r="E7" s="119" t="s">
        <v>50</v>
      </c>
      <c r="F7" s="117"/>
      <c r="G7" s="177"/>
      <c r="H7" s="178" t="s">
        <v>49</v>
      </c>
      <c r="I7" s="117"/>
      <c r="J7" s="118"/>
    </row>
    <row r="8" spans="1:25" ht="18" customHeight="1" x14ac:dyDescent="0.35">
      <c r="A8" s="5"/>
      <c r="B8" s="115"/>
      <c r="C8" s="120">
        <v>4995000</v>
      </c>
      <c r="D8" s="121" t="s">
        <v>11</v>
      </c>
      <c r="E8" s="122">
        <v>18.98</v>
      </c>
      <c r="F8" s="121"/>
      <c r="G8" s="123" t="s">
        <v>8</v>
      </c>
      <c r="H8" s="124">
        <f>+C8/E8</f>
        <v>263171.75974710222</v>
      </c>
      <c r="I8" s="123"/>
      <c r="J8" s="118"/>
    </row>
    <row r="9" spans="1:25" ht="18" customHeight="1" x14ac:dyDescent="0.35">
      <c r="A9" s="5"/>
      <c r="B9" s="115"/>
      <c r="C9" s="117"/>
      <c r="D9" s="117"/>
      <c r="E9" s="117"/>
      <c r="F9" s="117"/>
      <c r="G9" s="117"/>
      <c r="H9" s="117"/>
      <c r="I9" s="117"/>
      <c r="J9" s="118"/>
    </row>
    <row r="10" spans="1:25" ht="18" customHeight="1" x14ac:dyDescent="0.35">
      <c r="A10" s="5"/>
      <c r="B10" s="115"/>
      <c r="C10" s="119" t="s">
        <v>44</v>
      </c>
      <c r="D10" s="117"/>
      <c r="E10" s="119" t="s">
        <v>48</v>
      </c>
      <c r="F10" s="117"/>
      <c r="G10" s="117"/>
      <c r="H10" s="178" t="s">
        <v>64</v>
      </c>
      <c r="I10" s="117"/>
      <c r="J10" s="118"/>
    </row>
    <row r="11" spans="1:25" ht="14.4" customHeight="1" x14ac:dyDescent="0.35">
      <c r="A11" s="5"/>
      <c r="B11" s="115"/>
      <c r="C11" s="120">
        <f>+C8</f>
        <v>4995000</v>
      </c>
      <c r="D11" s="121" t="s">
        <v>11</v>
      </c>
      <c r="E11" s="122">
        <v>14.79</v>
      </c>
      <c r="F11" s="121"/>
      <c r="G11" s="123" t="s">
        <v>8</v>
      </c>
      <c r="H11" s="124">
        <f>+C11/E11</f>
        <v>337728.19472616637</v>
      </c>
      <c r="I11" s="123"/>
      <c r="J11" s="118"/>
    </row>
    <row r="12" spans="1:25" ht="18" customHeight="1" x14ac:dyDescent="0.35">
      <c r="A12" s="5"/>
      <c r="B12" s="115"/>
      <c r="C12" s="117"/>
      <c r="D12" s="125"/>
      <c r="E12" s="120"/>
      <c r="F12" s="121"/>
      <c r="G12" s="122"/>
      <c r="H12" s="117"/>
      <c r="I12" s="123"/>
      <c r="J12" s="118"/>
    </row>
    <row r="13" spans="1:25" ht="18" customHeight="1" x14ac:dyDescent="0.35">
      <c r="A13" s="5"/>
      <c r="B13" s="115"/>
      <c r="C13" s="117"/>
      <c r="D13" s="125"/>
      <c r="E13" s="120"/>
      <c r="F13" s="121"/>
      <c r="G13" s="123"/>
      <c r="H13" s="176" t="s">
        <v>47</v>
      </c>
      <c r="I13" s="126"/>
      <c r="J13" s="118"/>
    </row>
    <row r="14" spans="1:25" ht="18" customHeight="1" x14ac:dyDescent="0.35">
      <c r="A14" s="5"/>
      <c r="B14" s="127"/>
      <c r="C14" s="128"/>
      <c r="D14" s="129"/>
      <c r="E14" s="130"/>
      <c r="F14" s="131"/>
      <c r="G14" s="132"/>
      <c r="H14" s="133">
        <f>+H11-H8</f>
        <v>74556.434979064157</v>
      </c>
      <c r="I14" s="170">
        <f>+H14/H8</f>
        <v>0.28329952670723479</v>
      </c>
      <c r="J14" s="171" t="s">
        <v>41</v>
      </c>
    </row>
    <row r="15" spans="1:25" ht="25.8" customHeight="1" x14ac:dyDescent="0.4">
      <c r="A15" s="5"/>
      <c r="B15" s="10"/>
      <c r="C15" s="30"/>
      <c r="D15" s="30"/>
      <c r="E15" s="30"/>
      <c r="F15" s="30"/>
      <c r="G15" s="30"/>
      <c r="H15" s="30"/>
      <c r="I15" s="30"/>
      <c r="J15" s="10"/>
      <c r="Q15" s="186"/>
      <c r="R15" s="186"/>
      <c r="S15" s="186"/>
      <c r="T15" s="186"/>
      <c r="U15" s="186"/>
      <c r="V15" s="186"/>
      <c r="W15" s="186"/>
      <c r="X15" s="186"/>
      <c r="Y15" s="186"/>
    </row>
    <row r="16" spans="1:25" ht="23.4" x14ac:dyDescent="0.45">
      <c r="A16" s="5"/>
      <c r="B16" s="134" t="s">
        <v>3</v>
      </c>
      <c r="C16" s="135"/>
      <c r="D16" s="135"/>
      <c r="E16" s="135"/>
      <c r="F16" s="135"/>
      <c r="G16" s="135"/>
      <c r="H16" s="135"/>
      <c r="I16" s="135"/>
      <c r="J16" s="136"/>
    </row>
    <row r="17" spans="1:10" ht="18" customHeight="1" x14ac:dyDescent="0.35">
      <c r="A17" s="5"/>
      <c r="B17" s="137"/>
      <c r="C17" s="138"/>
      <c r="D17" s="139"/>
      <c r="E17" s="139"/>
      <c r="F17" s="139"/>
      <c r="G17" s="139"/>
      <c r="H17" s="139"/>
      <c r="I17" s="139"/>
      <c r="J17" s="140"/>
    </row>
    <row r="18" spans="1:10" ht="18" customHeight="1" x14ac:dyDescent="0.35">
      <c r="A18" s="5"/>
      <c r="B18" s="137"/>
      <c r="C18" s="141" t="s">
        <v>44</v>
      </c>
      <c r="D18" s="139"/>
      <c r="E18" s="141" t="s">
        <v>46</v>
      </c>
      <c r="F18" s="139"/>
      <c r="G18" s="139"/>
      <c r="H18" s="175" t="s">
        <v>45</v>
      </c>
      <c r="I18" s="175" t="s">
        <v>27</v>
      </c>
      <c r="J18" s="140"/>
    </row>
    <row r="19" spans="1:10" ht="18" customHeight="1" x14ac:dyDescent="0.35">
      <c r="A19" s="5"/>
      <c r="B19" s="137"/>
      <c r="C19" s="142">
        <f>+C8</f>
        <v>4995000</v>
      </c>
      <c r="D19" s="143" t="s">
        <v>7</v>
      </c>
      <c r="E19" s="144">
        <v>3.9600000000000003E-2</v>
      </c>
      <c r="F19" s="143"/>
      <c r="G19" s="145" t="s">
        <v>8</v>
      </c>
      <c r="H19" s="142">
        <f>+C19*E19</f>
        <v>197802.00000000003</v>
      </c>
      <c r="I19" s="172">
        <f>+($H8-$H19)/$H8</f>
        <v>0.24839199999999989</v>
      </c>
      <c r="J19" s="140"/>
    </row>
    <row r="20" spans="1:10" ht="18" customHeight="1" x14ac:dyDescent="0.35">
      <c r="A20" s="5"/>
      <c r="B20" s="137"/>
      <c r="C20" s="139"/>
      <c r="D20" s="139"/>
      <c r="E20" s="139"/>
      <c r="F20" s="139"/>
      <c r="G20" s="139"/>
      <c r="H20" s="139"/>
      <c r="I20" s="139"/>
      <c r="J20" s="140"/>
    </row>
    <row r="21" spans="1:10" ht="18" customHeight="1" x14ac:dyDescent="0.35">
      <c r="A21" s="5"/>
      <c r="B21" s="137"/>
      <c r="C21" s="141" t="s">
        <v>44</v>
      </c>
      <c r="D21" s="139"/>
      <c r="E21" s="141" t="s">
        <v>43</v>
      </c>
      <c r="F21" s="139"/>
      <c r="G21" s="139"/>
      <c r="H21" s="175" t="s">
        <v>42</v>
      </c>
      <c r="I21" s="175" t="s">
        <v>27</v>
      </c>
      <c r="J21" s="140"/>
    </row>
    <row r="22" spans="1:10" ht="18" customHeight="1" x14ac:dyDescent="0.35">
      <c r="A22" s="5"/>
      <c r="B22" s="137"/>
      <c r="C22" s="142">
        <f>+C8</f>
        <v>4995000</v>
      </c>
      <c r="D22" s="143" t="s">
        <v>7</v>
      </c>
      <c r="E22" s="144">
        <v>5.3400000000000003E-2</v>
      </c>
      <c r="F22" s="143"/>
      <c r="G22" s="145" t="s">
        <v>8</v>
      </c>
      <c r="H22" s="142">
        <f>+C22*E22</f>
        <v>266733</v>
      </c>
      <c r="I22" s="172">
        <f>+($H11-$H22)/$H11</f>
        <v>0.2102140000000001</v>
      </c>
      <c r="J22" s="140"/>
    </row>
    <row r="23" spans="1:10" ht="18" customHeight="1" x14ac:dyDescent="0.35">
      <c r="A23" s="5"/>
      <c r="B23" s="137"/>
      <c r="C23" s="142"/>
      <c r="D23" s="143"/>
      <c r="E23" s="144"/>
      <c r="F23" s="143"/>
      <c r="G23" s="145"/>
      <c r="H23" s="142"/>
      <c r="I23" s="146"/>
      <c r="J23" s="140"/>
    </row>
    <row r="24" spans="1:10" ht="18" customHeight="1" x14ac:dyDescent="0.35">
      <c r="A24" s="5"/>
      <c r="B24" s="137"/>
      <c r="C24" s="142"/>
      <c r="D24" s="143"/>
      <c r="E24" s="144"/>
      <c r="F24" s="143"/>
      <c r="G24" s="145"/>
      <c r="H24" s="175" t="s">
        <v>65</v>
      </c>
      <c r="I24" s="146"/>
      <c r="J24" s="140"/>
    </row>
    <row r="25" spans="1:10" ht="14.4" customHeight="1" x14ac:dyDescent="0.35">
      <c r="A25" s="5"/>
      <c r="B25" s="137"/>
      <c r="C25" s="142"/>
      <c r="D25" s="143"/>
      <c r="E25" s="144"/>
      <c r="F25" s="143"/>
      <c r="G25" s="145"/>
      <c r="H25" s="147">
        <f>+H22-H19</f>
        <v>68930.999999999971</v>
      </c>
      <c r="I25" s="173">
        <f>+H25/H19</f>
        <v>0.34848484848484829</v>
      </c>
      <c r="J25" s="174" t="s">
        <v>41</v>
      </c>
    </row>
    <row r="26" spans="1:10" ht="18" customHeight="1" x14ac:dyDescent="0.35">
      <c r="A26" s="5"/>
      <c r="B26" s="137"/>
      <c r="C26" s="142"/>
      <c r="D26" s="143"/>
      <c r="E26" s="144"/>
      <c r="F26" s="143"/>
      <c r="G26" s="145"/>
      <c r="H26" s="147"/>
      <c r="I26" s="146"/>
      <c r="J26" s="140"/>
    </row>
    <row r="27" spans="1:10" ht="18" customHeight="1" x14ac:dyDescent="0.35">
      <c r="A27" s="5"/>
      <c r="B27" s="137"/>
      <c r="C27" s="142"/>
      <c r="D27" s="143"/>
      <c r="E27" s="144"/>
      <c r="F27" s="143"/>
      <c r="G27" s="145"/>
      <c r="H27" s="175" t="s">
        <v>40</v>
      </c>
      <c r="I27" s="146"/>
      <c r="J27" s="140"/>
    </row>
    <row r="28" spans="1:10" ht="18" customHeight="1" x14ac:dyDescent="0.35">
      <c r="A28" s="5"/>
      <c r="B28" s="148"/>
      <c r="C28" s="149"/>
      <c r="D28" s="149"/>
      <c r="E28" s="150"/>
      <c r="F28" s="151"/>
      <c r="G28" s="152"/>
      <c r="H28" s="153">
        <f>+H14-H25</f>
        <v>5625.4349790641863</v>
      </c>
      <c r="I28" s="154"/>
      <c r="J28" s="155"/>
    </row>
  </sheetData>
  <mergeCells count="3">
    <mergeCell ref="B3:J3"/>
    <mergeCell ref="Q15:Y15"/>
    <mergeCell ref="B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Rental Income and Expense Stops</vt:lpstr>
      <vt:lpstr>Appraisal Methods</vt:lpstr>
      <vt:lpstr>Cap Rates and GRMs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MSK</dc:creator>
  <cp:lastModifiedBy>Ethan Wong</cp:lastModifiedBy>
  <dcterms:created xsi:type="dcterms:W3CDTF">2016-01-25T05:34:52Z</dcterms:created>
  <dcterms:modified xsi:type="dcterms:W3CDTF">2022-01-27T21:56:20Z</dcterms:modified>
</cp:coreProperties>
</file>