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1840" windowHeight="137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5" i="1" l="1"/>
  <c r="Q105" i="1"/>
  <c r="Q95" i="1"/>
  <c r="Q85" i="1"/>
  <c r="P281" i="1" l="1"/>
  <c r="P208" i="1"/>
  <c r="P152" i="1"/>
  <c r="P100" i="1"/>
  <c r="P255" i="1"/>
  <c r="L198" i="1"/>
  <c r="N208" i="1"/>
  <c r="O208" i="1"/>
  <c r="M208" i="1"/>
  <c r="L208" i="1"/>
  <c r="P198" i="1"/>
  <c r="P193" i="1"/>
  <c r="P188" i="1"/>
  <c r="P183" i="1"/>
  <c r="P162" i="1"/>
  <c r="P157" i="1"/>
  <c r="P276" i="1" s="1"/>
  <c r="P147" i="1"/>
  <c r="P105" i="1"/>
  <c r="P110" i="1"/>
  <c r="P115" i="1" s="1"/>
  <c r="P90" i="1"/>
  <c r="P95" i="1" s="1"/>
  <c r="P80" i="1"/>
  <c r="P85" i="1" s="1"/>
  <c r="P57" i="1"/>
  <c r="P52" i="1"/>
  <c r="P39" i="1"/>
  <c r="P44" i="1"/>
  <c r="P234" i="1" s="1"/>
  <c r="P34" i="1"/>
  <c r="P13" i="1"/>
  <c r="P8" i="1"/>
  <c r="P3" i="1"/>
  <c r="C22" i="1"/>
  <c r="M193" i="1" s="1"/>
  <c r="D22" i="1"/>
  <c r="N193" i="1" s="1"/>
  <c r="F22" i="1"/>
  <c r="F23" i="1"/>
</calcChain>
</file>

<file path=xl/sharedStrings.xml><?xml version="1.0" encoding="utf-8"?>
<sst xmlns="http://schemas.openxmlformats.org/spreadsheetml/2006/main" count="74" uniqueCount="66">
  <si>
    <t xml:space="preserve">Items </t>
  </si>
  <si>
    <t xml:space="preserve">Total Assets </t>
  </si>
  <si>
    <t>Total Equity</t>
  </si>
  <si>
    <t>Total Liabilities</t>
  </si>
  <si>
    <t>Current Assets</t>
  </si>
  <si>
    <t>Current Liabilities</t>
  </si>
  <si>
    <t>Accounts Receivable</t>
  </si>
  <si>
    <t>Sales</t>
  </si>
  <si>
    <t>Inventory</t>
  </si>
  <si>
    <t>Cash</t>
  </si>
  <si>
    <t>Accounts Payable</t>
  </si>
  <si>
    <t>Net income</t>
  </si>
  <si>
    <t>COGS</t>
  </si>
  <si>
    <t>EBIT</t>
  </si>
  <si>
    <t>EBITDA</t>
  </si>
  <si>
    <t>Interest</t>
  </si>
  <si>
    <t>Depreciation</t>
  </si>
  <si>
    <t>No.  Of shares</t>
  </si>
  <si>
    <t xml:space="preserve">Dividends </t>
  </si>
  <si>
    <t>Price Per Share (MP)</t>
  </si>
  <si>
    <t>EPS</t>
  </si>
  <si>
    <t>Book Value of shares</t>
  </si>
  <si>
    <t>Market Capital</t>
  </si>
  <si>
    <t>Financial Ratios</t>
  </si>
  <si>
    <t>Long Term Solvency Or Financial Leverage Ratio</t>
  </si>
  <si>
    <r>
      <t xml:space="preserve">Debt/Equity Ratio = </t>
    </r>
    <r>
      <rPr>
        <sz val="11"/>
        <color rgb="FF000000"/>
        <rFont val="Times New Roman"/>
        <family val="1"/>
      </rPr>
      <t>TD/TE</t>
    </r>
  </si>
  <si>
    <r>
      <t xml:space="preserve">Equity Multiplier = </t>
    </r>
    <r>
      <rPr>
        <sz val="11"/>
        <color rgb="FF000000"/>
        <rFont val="Times New Roman"/>
        <family val="1"/>
      </rPr>
      <t>TA/TE</t>
    </r>
  </si>
  <si>
    <t xml:space="preserve">Coverage Ratios </t>
  </si>
  <si>
    <r>
      <t xml:space="preserve">Times Interest Earned (TIE) = </t>
    </r>
    <r>
      <rPr>
        <sz val="11"/>
        <color rgb="FF000000"/>
        <rFont val="Times New Roman"/>
        <family val="1"/>
      </rPr>
      <t>EBIT/Interest</t>
    </r>
  </si>
  <si>
    <r>
      <t xml:space="preserve">Cash Coverage Ratio = </t>
    </r>
    <r>
      <rPr>
        <sz val="11"/>
        <color rgb="FF000000"/>
        <rFont val="Times New Roman"/>
        <family val="1"/>
      </rPr>
      <t>EBIT+(Dep&amp;Amort.)/Interest</t>
    </r>
  </si>
  <si>
    <t>Asset management or turnover ratios</t>
  </si>
  <si>
    <r>
      <t xml:space="preserve">Inventory Turnover </t>
    </r>
    <r>
      <rPr>
        <sz val="11"/>
        <color rgb="FF000000"/>
        <rFont val="Times New Roman"/>
        <family val="1"/>
      </rPr>
      <t xml:space="preserve"> = COGS/Inv.</t>
    </r>
  </si>
  <si>
    <r>
      <t>Day's Sales TurnOver in Inv.</t>
    </r>
    <r>
      <rPr>
        <sz val="11"/>
        <color rgb="FF000000"/>
        <rFont val="Times New Roman"/>
        <family val="1"/>
      </rPr>
      <t xml:space="preserve"> = 365/Inv. Turnover</t>
    </r>
  </si>
  <si>
    <r>
      <t>Recievables Turnover</t>
    </r>
    <r>
      <rPr>
        <sz val="11"/>
        <color rgb="FF000000"/>
        <rFont val="Times New Roman"/>
        <family val="1"/>
      </rPr>
      <t>= Sales / AR</t>
    </r>
  </si>
  <si>
    <r>
      <t>Days' Sales in Receivables</t>
    </r>
    <r>
      <rPr>
        <sz val="11"/>
        <color rgb="FF000000"/>
        <rFont val="Times New Roman"/>
        <family val="1"/>
      </rPr>
      <t xml:space="preserve"> =365/ Receivables Turnover</t>
    </r>
  </si>
  <si>
    <r>
      <t>Payable Turnover</t>
    </r>
    <r>
      <rPr>
        <sz val="11"/>
        <color rgb="FF000000"/>
        <rFont val="Times New Roman"/>
        <family val="1"/>
      </rPr>
      <t xml:space="preserve"> = COGS/AP</t>
    </r>
  </si>
  <si>
    <r>
      <t>Day's Sales in Payables</t>
    </r>
    <r>
      <rPr>
        <sz val="11"/>
        <color rgb="FF000000"/>
        <rFont val="Times New Roman"/>
        <family val="1"/>
      </rPr>
      <t xml:space="preserve"> =365/ Payable Turnover</t>
    </r>
  </si>
  <si>
    <r>
      <t>Total Assets Turnover</t>
    </r>
    <r>
      <rPr>
        <sz val="11"/>
        <color rgb="FF000000"/>
        <rFont val="Times New Roman"/>
        <family val="1"/>
      </rPr>
      <t xml:space="preserve"> = Sales/TA</t>
    </r>
  </si>
  <si>
    <r>
      <t>Days' sales in Total Assets</t>
    </r>
    <r>
      <rPr>
        <sz val="11"/>
        <color rgb="FF000000"/>
        <rFont val="Times New Roman"/>
        <family val="1"/>
      </rPr>
      <t xml:space="preserve"> = 365/TA Turnover</t>
    </r>
  </si>
  <si>
    <t>Profitability Measures</t>
  </si>
  <si>
    <r>
      <t>Profit Margin</t>
    </r>
    <r>
      <rPr>
        <sz val="11"/>
        <color rgb="FF000000"/>
        <rFont val="Times New Roman"/>
        <family val="1"/>
      </rPr>
      <t xml:space="preserve"> =NI/Sales</t>
    </r>
  </si>
  <si>
    <r>
      <t>EBITDA Margin</t>
    </r>
    <r>
      <rPr>
        <sz val="11"/>
        <color rgb="FF000000"/>
        <rFont val="Times New Roman"/>
        <family val="1"/>
      </rPr>
      <t xml:space="preserve"> = EBITDA/Sales</t>
    </r>
  </si>
  <si>
    <r>
      <t>ROA</t>
    </r>
    <r>
      <rPr>
        <sz val="11"/>
        <color rgb="FF000000"/>
        <rFont val="Times New Roman"/>
        <family val="1"/>
      </rPr>
      <t xml:space="preserve"> = NI/TA</t>
    </r>
  </si>
  <si>
    <r>
      <t>ROE</t>
    </r>
    <r>
      <rPr>
        <sz val="11"/>
        <color rgb="FF000000"/>
        <rFont val="Times New Roman"/>
        <family val="1"/>
      </rPr>
      <t xml:space="preserve"> = NI/TE</t>
    </r>
  </si>
  <si>
    <t>market value measures</t>
  </si>
  <si>
    <r>
      <t>EPS</t>
    </r>
    <r>
      <rPr>
        <sz val="11"/>
        <color rgb="FF000000"/>
        <rFont val="Times New Roman"/>
        <family val="1"/>
      </rPr>
      <t xml:space="preserve"> = NI/Shares Outstanding</t>
    </r>
  </si>
  <si>
    <r>
      <t>P/E Ratio</t>
    </r>
    <r>
      <rPr>
        <sz val="11"/>
        <color rgb="FF000000"/>
        <rFont val="Times New Roman"/>
        <family val="1"/>
      </rPr>
      <t xml:space="preserve"> = Price per share/EPS</t>
    </r>
  </si>
  <si>
    <r>
      <t>Market to Book Ratio</t>
    </r>
    <r>
      <rPr>
        <sz val="11"/>
        <color rgb="FF000000"/>
        <rFont val="Times New Roman"/>
        <family val="1"/>
      </rPr>
      <t>= MV per share/ BV per share</t>
    </r>
  </si>
  <si>
    <t>Market Capitalization = Price per share * shares outstanding</t>
  </si>
  <si>
    <t>Enterprise Value = M.Cap + MV of int. bearing debt -cash</t>
  </si>
  <si>
    <t>Enterprise Value Multiples</t>
  </si>
  <si>
    <t>DU pont</t>
  </si>
  <si>
    <r>
      <t xml:space="preserve">ROE </t>
    </r>
    <r>
      <rPr>
        <sz val="11"/>
        <color rgb="FF000000"/>
        <rFont val="Times New Roman"/>
        <family val="1"/>
      </rPr>
      <t>= PM*TATO*EM</t>
    </r>
  </si>
  <si>
    <t>Dividends payout ratio</t>
  </si>
  <si>
    <r>
      <t>Dividends payout ratio</t>
    </r>
    <r>
      <rPr>
        <sz val="11"/>
        <color rgb="FF000000"/>
        <rFont val="Times New Roman"/>
        <family val="1"/>
      </rPr>
      <t>= Div/NI</t>
    </r>
  </si>
  <si>
    <t>Growth Rate</t>
  </si>
  <si>
    <r>
      <t>Internal Growth Rate</t>
    </r>
    <r>
      <rPr>
        <sz val="11"/>
        <color rgb="FF000000"/>
        <rFont val="Times New Roman"/>
        <family val="1"/>
      </rPr>
      <t>= (ROA*b)/(1-ROA*b)</t>
    </r>
  </si>
  <si>
    <r>
      <t>Sustainable Growth Rate</t>
    </r>
    <r>
      <rPr>
        <sz val="11"/>
        <color rgb="FF000000"/>
        <rFont val="Times New Roman"/>
        <family val="1"/>
      </rPr>
      <t>= (ROE*b)/(1-ROE*b)</t>
    </r>
  </si>
  <si>
    <t xml:space="preserve">short term solvency or Liquidity ratios </t>
  </si>
  <si>
    <t xml:space="preserve">Industry Average </t>
  </si>
  <si>
    <r>
      <t xml:space="preserve">Total Debt Ratio = </t>
    </r>
    <r>
      <rPr>
        <sz val="16"/>
        <color rgb="FF000000"/>
        <rFont val="Times New Roman"/>
        <family val="1"/>
      </rPr>
      <t>(TA-TE)/TA</t>
    </r>
  </si>
  <si>
    <r>
      <rPr>
        <b/>
        <sz val="16"/>
        <color theme="1"/>
        <rFont val="Aptos Narrow"/>
        <family val="2"/>
        <scheme val="minor"/>
      </rPr>
      <t>Current Ratio</t>
    </r>
    <r>
      <rPr>
        <sz val="16"/>
        <color theme="1"/>
        <rFont val="Aptos Narrow"/>
        <family val="2"/>
        <scheme val="minor"/>
      </rPr>
      <t xml:space="preserve"> = (CA/CL)</t>
    </r>
  </si>
  <si>
    <r>
      <rPr>
        <b/>
        <sz val="16"/>
        <color theme="1"/>
        <rFont val="Aptos Narrow"/>
        <family val="2"/>
        <scheme val="minor"/>
      </rPr>
      <t>Quick Ratio</t>
    </r>
    <r>
      <rPr>
        <sz val="16"/>
        <color theme="1"/>
        <rFont val="Aptos Narrow"/>
        <family val="2"/>
        <scheme val="minor"/>
      </rPr>
      <t xml:space="preserve"> = CA-inv./CL</t>
    </r>
  </si>
  <si>
    <r>
      <rPr>
        <b/>
        <sz val="16"/>
        <color theme="1"/>
        <rFont val="Aptos Narrow"/>
        <family val="2"/>
        <scheme val="minor"/>
      </rPr>
      <t>Cash Ratio</t>
    </r>
    <r>
      <rPr>
        <sz val="16"/>
        <color theme="1"/>
        <rFont val="Aptos Narrow"/>
        <family val="2"/>
        <scheme val="minor"/>
      </rPr>
      <t xml:space="preserve"> = Cash/CL</t>
    </r>
  </si>
  <si>
    <t>ذ</t>
  </si>
  <si>
    <t>Cash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</si>
</sst>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3"/>
      <color theme="0"/>
      <name val="Times New Roman"/>
      <family val="1"/>
    </font>
    <font>
      <b/>
      <sz val="12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FEF6E8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6"/>
      <color rgb="FFFEF6E8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E7FFF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9999"/>
        <bgColor rgb="FF000000"/>
      </patternFill>
    </fill>
    <fill>
      <patternFill patternType="solid">
        <fgColor rgb="FFE0F9F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3" xfId="0" applyFill="1" applyBorder="1"/>
    <xf numFmtId="3" fontId="0" fillId="0" borderId="7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0" fillId="0" borderId="7" xfId="0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0" xfId="0" applyFont="1"/>
    <xf numFmtId="0" fontId="0" fillId="2" borderId="0" xfId="0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2" fontId="11" fillId="6" borderId="2" xfId="0" applyNumberFormat="1" applyFont="1" applyFill="1" applyBorder="1" applyAlignment="1">
      <alignment horizontal="center" vertical="center"/>
    </xf>
    <xf numFmtId="2" fontId="11" fillId="6" borderId="8" xfId="0" applyNumberFormat="1" applyFont="1" applyFill="1" applyBorder="1" applyAlignment="1">
      <alignment horizontal="center" vertical="center"/>
    </xf>
    <xf numFmtId="2" fontId="11" fillId="6" borderId="9" xfId="0" applyNumberFormat="1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2" fontId="12" fillId="6" borderId="1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E0F9FC"/>
      <color rgb="FF3BEDF1"/>
      <color rgb="FFF52F7A"/>
      <color rgb="FF38E597"/>
      <color rgb="FF0000FF"/>
      <color rgb="FFFB6F92"/>
      <color rgb="FF56E8BB"/>
      <color rgb="FF99FFCC"/>
      <color rgb="FFE1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term solvency or Liquidity ratios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1095214412437314E-2"/>
          <c:y val="0.33044171133808325"/>
          <c:w val="0.96671435676268802"/>
          <c:h val="0.31954386456374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Current Ratio = (CA/CL)</c:v>
                </c:pt>
              </c:strCache>
            </c:strRef>
          </c:tx>
          <c:spPr>
            <a:solidFill>
              <a:srgbClr val="FB6F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Sheet1!$L$2:$P$2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Sheet1!$L$3:$P$3</c:f>
              <c:numCache>
                <c:formatCode>0.00</c:formatCode>
                <c:ptCount val="5"/>
                <c:pt idx="0">
                  <c:v>1.3555341284545519</c:v>
                </c:pt>
                <c:pt idx="1">
                  <c:v>1.232</c:v>
                </c:pt>
                <c:pt idx="2">
                  <c:v>1.355</c:v>
                </c:pt>
                <c:pt idx="3">
                  <c:v>1.3622827587036777</c:v>
                </c:pt>
                <c:pt idx="4">
                  <c:v>1.2754359147038947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42-469E-AE49-0434F2C5A7F6}"/>
            </c:ext>
          </c:extLst>
        </c:ser>
        <c:ser>
          <c:idx val="5"/>
          <c:order val="1"/>
          <c:tx>
            <c:strRef>
              <c:f>Sheet1!$K$8</c:f>
              <c:strCache>
                <c:ptCount val="1"/>
                <c:pt idx="0">
                  <c:v>Quick Ratio = CA-inv./CL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Sheet1!$L$2:$P$2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Sheet1!$L$8:$P$8</c:f>
              <c:numCache>
                <c:formatCode>0.00</c:formatCode>
                <c:ptCount val="5"/>
                <c:pt idx="0">
                  <c:v>1.1163699440739598</c:v>
                </c:pt>
                <c:pt idx="1">
                  <c:v>0.89200000000000002</c:v>
                </c:pt>
                <c:pt idx="2">
                  <c:v>1.032</c:v>
                </c:pt>
                <c:pt idx="3">
                  <c:v>0.94195899706977038</c:v>
                </c:pt>
                <c:pt idx="4">
                  <c:v>0.86178589062729805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8D-4D9F-9EFF-DDE16941BD3A}"/>
            </c:ext>
          </c:extLst>
        </c:ser>
        <c:ser>
          <c:idx val="10"/>
          <c:order val="2"/>
          <c:tx>
            <c:strRef>
              <c:f>Sheet1!$K$13</c:f>
              <c:strCache>
                <c:ptCount val="1"/>
                <c:pt idx="0">
                  <c:v>Cash Ratio = Cash/CL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Sheet1!$L$2:$P$2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Sheet1!$L$13:$P$13</c:f>
              <c:numCache>
                <c:formatCode>0.00</c:formatCode>
                <c:ptCount val="5"/>
                <c:pt idx="0">
                  <c:v>8.6317468194764824E-2</c:v>
                </c:pt>
                <c:pt idx="1">
                  <c:v>0.10780000000000001</c:v>
                </c:pt>
                <c:pt idx="2">
                  <c:v>0.24809999999999999</c:v>
                </c:pt>
                <c:pt idx="3">
                  <c:v>0.24499748302613014</c:v>
                </c:pt>
                <c:pt idx="4">
                  <c:v>0.19894087758979775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38D-4D9F-9EFF-DDE16941B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578304"/>
        <c:axId val="2585798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Sheet1!$L$4:$P$4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42-469E-AE49-0434F2C5A7F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Sheet1!$L$5:$P$5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42-469E-AE49-0434F2C5A7F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Sheet1!$L$6:$P$6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42-469E-AE49-0434F2C5A7F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Sheet1!$L$7:$P$7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42-469E-AE49-0434F2C5A7F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Sheet1!$L$9:$P$9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38D-4D9F-9EFF-DDE16941BD3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Sheet1!$L$10:$P$10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8D-4D9F-9EFF-DDE16941BD3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Sheet1!$L$11:$P$11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38D-4D9F-9EFF-DDE16941BD3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Sheet1!$L$12:$P$12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38D-4D9F-9EFF-DDE16941BD3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Sheet1!$L$14:$P$14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38D-4D9F-9EFF-DDE16941BD3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Sheet1!$L$15:$P$15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38D-4D9F-9EFF-DDE16941BD3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Sheet1!$L$16:$P$16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38D-4D9F-9EFF-DDE16941BD3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Sheet1!$L$17:$P$17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38D-4D9F-9EFF-DDE16941BD3A}"/>
                  </c:ext>
                </c:extLst>
              </c15:ser>
            </c15:filteredBarSeries>
          </c:ext>
        </c:extLst>
      </c:barChart>
      <c:catAx>
        <c:axId val="2585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79840"/>
        <c:crosses val="autoZero"/>
        <c:auto val="1"/>
        <c:lblAlgn val="ctr"/>
        <c:lblOffset val="100"/>
        <c:noMultiLvlLbl val="0"/>
      </c:catAx>
      <c:valAx>
        <c:axId val="258579840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258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029858654079872E-2"/>
          <c:y val="0.90914120035070123"/>
          <c:w val="0.39393433087843766"/>
          <c:h val="5.7809365098803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453251958770872E-2"/>
          <c:y val="5.7207065477990933E-2"/>
          <c:w val="0.93859978020401069"/>
          <c:h val="0.87164130899675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Sheet1!$K$276</c:f>
              <c:strCache>
                <c:ptCount val="1"/>
                <c:pt idx="0">
                  <c:v>Internal Growth Rate= (ROA*b)/(1-ROA*b)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 w="38100">
                <a:solidFill>
                  <a:srgbClr val="0070C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DE0-4D14-BB1C-BD9B6EEF971C}"/>
              </c:ext>
            </c:extLst>
          </c:dPt>
          <c:dLbls>
            <c:dLbl>
              <c:idx val="1"/>
              <c:layout>
                <c:manualLayout>
                  <c:x val="0"/>
                  <c:y val="6.864847857358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E0-4D14-BB1C-BD9B6EEF97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Sheet1!$L$275:$P$275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Sheet1!$L$276:$P$276</c:f>
              <c:numCache>
                <c:formatCode>0.00</c:formatCode>
                <c:ptCount val="5"/>
                <c:pt idx="0" formatCode="General">
                  <c:v>0.04</c:v>
                </c:pt>
                <c:pt idx="1">
                  <c:v>-8.5900000000000004E-3</c:v>
                </c:pt>
                <c:pt idx="2">
                  <c:v>8.7999999999999995E-2</c:v>
                </c:pt>
                <c:pt idx="3" formatCode="General">
                  <c:v>0.08</c:v>
                </c:pt>
                <c:pt idx="4">
                  <c:v>0.11794985745896701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E0-4D14-BB1C-BD9B6EEF971C}"/>
            </c:ext>
          </c:extLst>
        </c:ser>
        <c:ser>
          <c:idx val="5"/>
          <c:order val="1"/>
          <c:tx>
            <c:strRef>
              <c:f>Sheet1!$K$281</c:f>
              <c:strCache>
                <c:ptCount val="1"/>
                <c:pt idx="0">
                  <c:v>Sustainable Growth Rate= (ROE*b)/(1-ROE*b)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 w="57150">
                <a:solidFill>
                  <a:srgbClr val="00B05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548-48B9-B9A8-631D1FACEF2E}"/>
              </c:ext>
            </c:extLst>
          </c:dPt>
          <c:dLbls>
            <c:dLbl>
              <c:idx val="1"/>
              <c:layout>
                <c:manualLayout>
                  <c:x val="0"/>
                  <c:y val="0.111553777682082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48-48B9-B9A8-631D1FACE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Sheet1!$L$275:$P$275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Sheet1!$L$281:$P$281</c:f>
              <c:numCache>
                <c:formatCode>0.00</c:formatCode>
                <c:ptCount val="5"/>
                <c:pt idx="0" formatCode="General">
                  <c:v>0.11</c:v>
                </c:pt>
                <c:pt idx="1">
                  <c:v>-2.7E-2</c:v>
                </c:pt>
                <c:pt idx="2">
                  <c:v>0.253</c:v>
                </c:pt>
                <c:pt idx="3" formatCode="General">
                  <c:v>0.25</c:v>
                </c:pt>
                <c:pt idx="4">
                  <c:v>0.44522857138047345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17-462E-A26F-580EEC925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6648576"/>
        <c:axId val="2666667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Sheet1!$K$277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Sheet1!$L$275:$P$275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Sheet1!$L$277:$P$277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DE0-4D14-BB1C-BD9B6EEF97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Sheet1!$L$275:$P$275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Sheet1!$L$278:$P$278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E0-4D14-BB1C-BD9B6EEF97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Sheet1!$L$275:$P$275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Sheet1!$L$279:$P$279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17-462E-A26F-580EEC92586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Sheet1!$L$275:$P$275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Sheet1!$L$280:$P$280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7-462E-A26F-580EEC92586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Sheet1!$L$275:$P$275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Sheet1!$L$282:$P$282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17-462E-A26F-580EEC92586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Sheet1!$L$275:$P$275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Sheet1!$L$283:$P$283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17-462E-A26F-580EEC92586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Sheet1!$L$275:$P$275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Sheet1!$L$284:$P$284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17-462E-A26F-580EEC92586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Sheet1!$L$275:$P$275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Sheet1!$L$285:$P$285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F17-462E-A26F-580EEC925869}"/>
                  </c:ext>
                </c:extLst>
              </c15:ser>
            </c15:filteredBarSeries>
          </c:ext>
        </c:extLst>
      </c:barChart>
      <c:catAx>
        <c:axId val="2666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66752"/>
        <c:crosses val="autoZero"/>
        <c:auto val="1"/>
        <c:lblAlgn val="ctr"/>
        <c:lblOffset val="100"/>
        <c:noMultiLvlLbl val="0"/>
      </c:catAx>
      <c:valAx>
        <c:axId val="26666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66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374936991533562E-2"/>
          <c:y val="7.8821864077605899E-2"/>
          <c:w val="0.91224342735112685"/>
          <c:h val="0.86307607503020389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Sheet1!$L$79:$Q$79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Industry Average </c:v>
                </c:pt>
              </c:strCache>
            </c:strRef>
          </c:cat>
          <c:val>
            <c:numRef>
              <c:f>Sheet1!$L$120:$Q$120</c:f>
              <c:numCache>
                <c:formatCode>General</c:formatCode>
                <c:ptCount val="6"/>
                <c:pt idx="0">
                  <c:v>46.14</c:v>
                </c:pt>
                <c:pt idx="1">
                  <c:v>-75.680000000000007</c:v>
                </c:pt>
                <c:pt idx="2">
                  <c:v>-69.42</c:v>
                </c:pt>
                <c:pt idx="3">
                  <c:v>82.68</c:v>
                </c:pt>
                <c:pt idx="4">
                  <c:v>93.28</c:v>
                </c:pt>
                <c:pt idx="5">
                  <c:v>80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Sheet1!$L$79:$Q$79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Industry Average </c:v>
                </c:pt>
              </c:strCache>
            </c:strRef>
          </c:cat>
          <c:val>
            <c:numRef>
              <c:f>Sheet1!$L$121:$Q$121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invertIfNegative val="0"/>
          <c:cat>
            <c:strRef>
              <c:f>Sheet1!$L$79:$Q$79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Industry Average </c:v>
                </c:pt>
              </c:strCache>
            </c:strRef>
          </c:cat>
          <c:val>
            <c:numRef>
              <c:f>Sheet1!$L$122:$Q$122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invertIfNegative val="0"/>
          <c:cat>
            <c:strRef>
              <c:f>Sheet1!$L$79:$Q$79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Industry Average </c:v>
                </c:pt>
              </c:strCache>
            </c:strRef>
          </c:cat>
          <c:val>
            <c:numRef>
              <c:f>Sheet1!$L$123:$Q$123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invertIfNegative val="0"/>
          <c:cat>
            <c:strRef>
              <c:f>Sheet1!$L$79:$Q$79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Industry Average </c:v>
                </c:pt>
              </c:strCache>
            </c:strRef>
          </c:cat>
          <c:val>
            <c:numRef>
              <c:f>Sheet1!$L$124:$Q$124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707328"/>
        <c:axId val="266708864"/>
        <c:axId val="0"/>
      </c:bar3DChart>
      <c:catAx>
        <c:axId val="2667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6708864"/>
        <c:crosses val="autoZero"/>
        <c:auto val="1"/>
        <c:lblAlgn val="ctr"/>
        <c:lblOffset val="100"/>
        <c:noMultiLvlLbl val="0"/>
      </c:catAx>
      <c:valAx>
        <c:axId val="2667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0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Ratio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Sheet1!$K$34</c:f>
              <c:strCache>
                <c:ptCount val="1"/>
                <c:pt idx="0">
                  <c:v>Total Debt Ratio = (TA-TE)/TA</c:v>
                </c:pt>
              </c:strCache>
            </c:strRef>
          </c:tx>
          <c:spPr>
            <a:solidFill>
              <a:srgbClr val="99FF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Sheet1!$L$33:$P$33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Sheet1!$L$34:$P$34</c:f>
              <c:numCache>
                <c:formatCode>0.00</c:formatCode>
                <c:ptCount val="5"/>
                <c:pt idx="0">
                  <c:v>0.62270785595922395</c:v>
                </c:pt>
                <c:pt idx="1">
                  <c:v>0.68410000000000004</c:v>
                </c:pt>
                <c:pt idx="2">
                  <c:v>0.65269999999999995</c:v>
                </c:pt>
                <c:pt idx="3">
                  <c:v>0.63869693663453408</c:v>
                </c:pt>
                <c:pt idx="4">
                  <c:v>0.65752521007674258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C6-4893-B0FE-C9CBC3E79F28}"/>
            </c:ext>
          </c:extLst>
        </c:ser>
        <c:ser>
          <c:idx val="5"/>
          <c:order val="1"/>
          <c:tx>
            <c:strRef>
              <c:f>Sheet1!$K$39</c:f>
              <c:strCache>
                <c:ptCount val="1"/>
                <c:pt idx="0">
                  <c:v>Debt/Equity Ratio = TD/TE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Sheet1!$L$33:$P$33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Sheet1!$L$39:$P$39</c:f>
              <c:numCache>
                <c:formatCode>0.00</c:formatCode>
                <c:ptCount val="5"/>
                <c:pt idx="0">
                  <c:v>1.6504660004050453</c:v>
                </c:pt>
                <c:pt idx="1">
                  <c:v>2.1659999999999999</c:v>
                </c:pt>
                <c:pt idx="2">
                  <c:v>1.879</c:v>
                </c:pt>
                <c:pt idx="3">
                  <c:v>1.7677595387240825</c:v>
                </c:pt>
                <c:pt idx="4">
                  <c:v>1.919922953231338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BB-42C0-B406-D5B5A10489D2}"/>
            </c:ext>
          </c:extLst>
        </c:ser>
        <c:ser>
          <c:idx val="10"/>
          <c:order val="2"/>
          <c:tx>
            <c:strRef>
              <c:f>Sheet1!$K$44</c:f>
              <c:strCache>
                <c:ptCount val="1"/>
                <c:pt idx="0">
                  <c:v>Equity Multiplier = TA/TE</c:v>
                </c:pt>
              </c:strCache>
            </c:strRef>
          </c:tx>
          <c:spPr>
            <a:solidFill>
              <a:srgbClr val="FB6F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Sheet1!$L$33:$P$33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Sheet1!$L$44:$P$44</c:f>
              <c:numCache>
                <c:formatCode>0.00</c:formatCode>
                <c:ptCount val="5"/>
                <c:pt idx="0">
                  <c:v>2.6504660004050455</c:v>
                </c:pt>
                <c:pt idx="1">
                  <c:v>3.1659999999999999</c:v>
                </c:pt>
                <c:pt idx="2">
                  <c:v>2.879</c:v>
                </c:pt>
                <c:pt idx="3">
                  <c:v>2.7677595387240825</c:v>
                </c:pt>
                <c:pt idx="4">
                  <c:v>2.919922953231338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BB-42C0-B406-D5B5A1048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396736"/>
        <c:axId val="2573982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Sheet1!$L$35:$P$35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C6-4893-B0FE-C9CBC3E79F2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Sheet1!$L$36:$P$36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C6-4893-B0FE-C9CBC3E79F2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Sheet1!$L$37:$P$37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C6-4893-B0FE-C9CBC3E79F2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Sheet1!$L$38:$P$38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C6-4893-B0FE-C9CBC3E79F2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Sheet1!$L$40:$P$40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BB-42C0-B406-D5B5A10489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Sheet1!$L$41:$P$41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BB-42C0-B406-D5B5A10489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Sheet1!$L$42:$P$42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9BB-42C0-B406-D5B5A10489D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Sheet1!$L$43:$P$43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9BB-42C0-B406-D5B5A10489D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Sheet1!$L$45:$P$45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9BB-42C0-B406-D5B5A10489D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Sheet1!$L$46:$P$46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9BB-42C0-B406-D5B5A10489D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Sheet1!$L$47:$P$47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9BB-42C0-B406-D5B5A10489D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Sheet1!$L$33:$P$33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Sheet1!$L$48:$P$48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9BB-42C0-B406-D5B5A10489D2}"/>
                  </c:ext>
                </c:extLst>
              </c15:ser>
            </c15:filteredBarSeries>
          </c:ext>
        </c:extLst>
      </c:barChart>
      <c:catAx>
        <c:axId val="2573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98272"/>
        <c:crosses val="autoZero"/>
        <c:auto val="1"/>
        <c:lblAlgn val="ctr"/>
        <c:lblOffset val="100"/>
        <c:noMultiLvlLbl val="0"/>
      </c:catAx>
      <c:valAx>
        <c:axId val="25739827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573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Ratios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Sheet1!$K$52</c:f>
              <c:strCache>
                <c:ptCount val="1"/>
                <c:pt idx="0">
                  <c:v>Times Interest Earned (TIE) = EBIT/Interest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Sheet1!$L$51:$Q$51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Industry Average </c:v>
                </c:pt>
              </c:strCache>
            </c:strRef>
          </c:cat>
          <c:val>
            <c:numRef>
              <c:f>Sheet1!$L$52:$Q$52</c:f>
              <c:numCache>
                <c:formatCode>0.00</c:formatCode>
                <c:ptCount val="6"/>
                <c:pt idx="0">
                  <c:v>3.2817738965826297</c:v>
                </c:pt>
                <c:pt idx="1">
                  <c:v>1.496</c:v>
                </c:pt>
                <c:pt idx="2">
                  <c:v>3.819</c:v>
                </c:pt>
                <c:pt idx="3">
                  <c:v>3.156027685962397</c:v>
                </c:pt>
                <c:pt idx="4">
                  <c:v>2.4823875447748152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AF-4E31-B946-2F1D6404388E}"/>
            </c:ext>
          </c:extLst>
        </c:ser>
        <c:ser>
          <c:idx val="5"/>
          <c:order val="1"/>
          <c:tx>
            <c:strRef>
              <c:f>Sheet1!$K$57</c:f>
              <c:strCache>
                <c:ptCount val="1"/>
                <c:pt idx="0">
                  <c:v>Cash Coverage Ratio = EBIT+(Dep&amp;Amort.)/Interest</c:v>
                </c:pt>
              </c:strCache>
            </c:strRef>
          </c:tx>
          <c:spPr>
            <a:solidFill>
              <a:srgbClr val="38E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Sheet1!$L$51:$Q$51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Industry Average </c:v>
                </c:pt>
              </c:strCache>
            </c:strRef>
          </c:cat>
          <c:val>
            <c:numRef>
              <c:f>Sheet1!$L$57:$Q$57</c:f>
              <c:numCache>
                <c:formatCode>0.00</c:formatCode>
                <c:ptCount val="6"/>
                <c:pt idx="0">
                  <c:v>4.0897541670669506</c:v>
                </c:pt>
                <c:pt idx="1">
                  <c:v>2.29</c:v>
                </c:pt>
                <c:pt idx="2">
                  <c:v>4.51</c:v>
                </c:pt>
                <c:pt idx="3">
                  <c:v>3.478633151184586</c:v>
                </c:pt>
                <c:pt idx="4">
                  <c:v>2.7218588311829781</c:v>
                </c:pt>
                <c:pt idx="5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4A4-4510-B542-2F6AEB093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040192"/>
        <c:axId val="2580417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Sheet1!$L$51:$Q$51</c15:sqref>
                        </c15:formulaRef>
                      </c:ext>
                    </c:extLst>
                    <c:strCach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Industry Average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Sheet1!$L$53:$Q$53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AF-4E31-B946-2F1D640438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Sheet1!$L$51:$Q$51</c15:sqref>
                        </c15:formulaRef>
                      </c:ext>
                    </c:extLst>
                    <c:strCach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Industry Average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Sheet1!$L$54:$Q$54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AF-4E31-B946-2F1D6404388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Sheet1!$L$51:$Q$51</c15:sqref>
                        </c15:formulaRef>
                      </c:ext>
                    </c:extLst>
                    <c:strCach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Industry Average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Sheet1!$L$55:$Q$55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AF-4E31-B946-2F1D640438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Sheet1!$L$51:$Q$51</c15:sqref>
                        </c15:formulaRef>
                      </c:ext>
                    </c:extLst>
                    <c:strCach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Industry Average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Sheet1!$L$56:$Q$56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AF-4E31-B946-2F1D6404388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Sheet1!$L$51:$Q$51</c15:sqref>
                        </c15:formulaRef>
                      </c:ext>
                    </c:extLst>
                    <c:strCach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Industry Average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Sheet1!$L$58:$Q$58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4A4-4510-B542-2F6AEB09316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Sheet1!$L$51:$Q$51</c15:sqref>
                        </c15:formulaRef>
                      </c:ext>
                    </c:extLst>
                    <c:strCach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Industry Average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Sheet1!$L$59:$Q$59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4A4-4510-B542-2F6AEB09316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Sheet1!$L$51:$Q$51</c15:sqref>
                        </c15:formulaRef>
                      </c:ext>
                    </c:extLst>
                    <c:strCach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Industry Average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Sheet1!$L$60:$Q$60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34A4-4510-B542-2F6AEB09316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Sheet1!$L$51:$Q$51</c15:sqref>
                        </c15:formulaRef>
                      </c:ext>
                    </c:extLst>
                    <c:strCach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Industry Average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Sheet1!$L$61:$Q$61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34A4-4510-B542-2F6AEB093162}"/>
                  </c:ext>
                </c:extLst>
              </c15:ser>
            </c15:filteredBarSeries>
          </c:ext>
        </c:extLst>
      </c:barChart>
      <c:catAx>
        <c:axId val="2580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41728"/>
        <c:crosses val="autoZero"/>
        <c:auto val="1"/>
        <c:lblAlgn val="ctr"/>
        <c:lblOffset val="100"/>
        <c:noMultiLvlLbl val="0"/>
      </c:catAx>
      <c:valAx>
        <c:axId val="25804172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580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626558076570206E-2"/>
          <c:y val="3.2561567467707643E-2"/>
          <c:w val="0.89053963180343909"/>
          <c:h val="0.791324043514353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Sheet1!$K$80</c:f>
              <c:strCache>
                <c:ptCount val="1"/>
                <c:pt idx="0">
                  <c:v>Inventory Turnover  = COGS/Inv.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Sheet1!$L$80:$P$80</c:f>
              <c:numCache>
                <c:formatCode>0.00</c:formatCode>
                <c:ptCount val="5"/>
                <c:pt idx="0">
                  <c:v>7.911243022322477</c:v>
                </c:pt>
                <c:pt idx="1">
                  <c:v>5.08</c:v>
                </c:pt>
                <c:pt idx="2">
                  <c:v>6.9</c:v>
                </c:pt>
                <c:pt idx="3">
                  <c:v>6.618206807521962</c:v>
                </c:pt>
                <c:pt idx="4">
                  <c:v>5.7538165386501285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A4-4804-8687-16D695F3053E}"/>
            </c:ext>
          </c:extLst>
        </c:ser>
        <c:ser>
          <c:idx val="5"/>
          <c:order val="1"/>
          <c:tx>
            <c:strRef>
              <c:f>Sheet1!$K$85</c:f>
              <c:strCache>
                <c:ptCount val="1"/>
                <c:pt idx="0">
                  <c:v>Day's Sales TurnOver in Inv. = 365/Inv. Turnover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Sheet1!$L$85:$P$85</c:f>
              <c:numCache>
                <c:formatCode>0.00</c:formatCode>
                <c:ptCount val="5"/>
                <c:pt idx="0">
                  <c:v>46.136871155406396</c:v>
                </c:pt>
                <c:pt idx="1">
                  <c:v>71.849999999999994</c:v>
                </c:pt>
                <c:pt idx="2">
                  <c:v>52.9</c:v>
                </c:pt>
                <c:pt idx="3">
                  <c:v>55.150890658955703</c:v>
                </c:pt>
                <c:pt idx="4">
                  <c:v>63.436155384549444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AC3-4E0C-BE08-F10DDBE22A17}"/>
            </c:ext>
          </c:extLst>
        </c:ser>
        <c:ser>
          <c:idx val="10"/>
          <c:order val="2"/>
          <c:tx>
            <c:strRef>
              <c:f>Sheet1!$K$90</c:f>
              <c:strCache>
                <c:ptCount val="1"/>
                <c:pt idx="0">
                  <c:v>Recievables Turnover= Sales / 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Sheet1!$L$90:$P$90</c:f>
              <c:numCache>
                <c:formatCode>0.00</c:formatCode>
                <c:ptCount val="5"/>
                <c:pt idx="0">
                  <c:v>4.4883462211029759</c:v>
                </c:pt>
                <c:pt idx="1">
                  <c:v>5.6970000000000001</c:v>
                </c:pt>
                <c:pt idx="2">
                  <c:v>8.82</c:v>
                </c:pt>
                <c:pt idx="3">
                  <c:v>7.9989084990361992</c:v>
                </c:pt>
                <c:pt idx="4">
                  <c:v>7.0567499957321687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AC3-4E0C-BE08-F10DDBE22A17}"/>
            </c:ext>
          </c:extLst>
        </c:ser>
        <c:ser>
          <c:idx val="15"/>
          <c:order val="3"/>
          <c:tx>
            <c:strRef>
              <c:f>Sheet1!$K$95</c:f>
              <c:strCache>
                <c:ptCount val="1"/>
                <c:pt idx="0">
                  <c:v>Days' Sales in Receivables =365/ Receivables Turnover</c:v>
                </c:pt>
              </c:strCache>
            </c:strRef>
          </c:tx>
          <c:spPr>
            <a:solidFill>
              <a:srgbClr val="F52F7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Sheet1!$L$95:$P$95</c:f>
              <c:numCache>
                <c:formatCode>0.00</c:formatCode>
                <c:ptCount val="5"/>
                <c:pt idx="0">
                  <c:v>81.321712278760913</c:v>
                </c:pt>
                <c:pt idx="1">
                  <c:v>64.069999999999993</c:v>
                </c:pt>
                <c:pt idx="2">
                  <c:v>41.38</c:v>
                </c:pt>
                <c:pt idx="3">
                  <c:v>45.631225815869698</c:v>
                </c:pt>
                <c:pt idx="4">
                  <c:v>51.723527150706389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AC3-4E0C-BE08-F10DDBE22A17}"/>
            </c:ext>
          </c:extLst>
        </c:ser>
        <c:ser>
          <c:idx val="20"/>
          <c:order val="4"/>
          <c:tx>
            <c:strRef>
              <c:f>Sheet1!$K$100</c:f>
              <c:strCache>
                <c:ptCount val="1"/>
                <c:pt idx="0">
                  <c:v>Payable Turnover = COGS/AP</c:v>
                </c:pt>
              </c:strCache>
            </c:strRef>
          </c:tx>
          <c:spPr>
            <a:solidFill>
              <a:srgbClr val="3BEDF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Sheet1!$L$100:$P$100</c:f>
              <c:numCache>
                <c:formatCode>0.00</c:formatCode>
                <c:ptCount val="5"/>
                <c:pt idx="0">
                  <c:v>4.4883462211029759</c:v>
                </c:pt>
                <c:pt idx="1">
                  <c:v>1.73</c:v>
                </c:pt>
                <c:pt idx="2">
                  <c:v>2.23</c:v>
                </c:pt>
                <c:pt idx="3">
                  <c:v>20.159029690821985</c:v>
                </c:pt>
                <c:pt idx="4">
                  <c:v>16.685587896294987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AC3-4E0C-BE08-F10DDBE22A17}"/>
            </c:ext>
          </c:extLst>
        </c:ser>
        <c:ser>
          <c:idx val="25"/>
          <c:order val="5"/>
          <c:tx>
            <c:strRef>
              <c:f>Sheet1!$K$105</c:f>
              <c:strCache>
                <c:ptCount val="1"/>
                <c:pt idx="0">
                  <c:v>Day's Sales in Payables =365/ Payable Turnover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3"/>
              <c:layout>
                <c:manualLayout>
                  <c:x val="3.805503645223023E-3"/>
                  <c:y val="-3.390964601266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AC-4C7A-8C7F-0C38FB4DDF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Sheet1!$L$105:$P$105</c:f>
              <c:numCache>
                <c:formatCode>0.00</c:formatCode>
                <c:ptCount val="5"/>
                <c:pt idx="0">
                  <c:v>81.321712278760913</c:v>
                </c:pt>
                <c:pt idx="1">
                  <c:v>211.6</c:v>
                </c:pt>
                <c:pt idx="2">
                  <c:v>163.69999999999999</c:v>
                </c:pt>
                <c:pt idx="3">
                  <c:v>18.106030180915774</c:v>
                </c:pt>
                <c:pt idx="4">
                  <c:v>21.875165698000234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2AC3-4E0C-BE08-F10DDBE22A17}"/>
            </c:ext>
          </c:extLst>
        </c:ser>
        <c:ser>
          <c:idx val="30"/>
          <c:order val="6"/>
          <c:tx>
            <c:strRef>
              <c:f>Sheet1!$K$110</c:f>
              <c:strCache>
                <c:ptCount val="1"/>
                <c:pt idx="0">
                  <c:v>Total Assets Turnover = Sales/TA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3"/>
              <c:layout>
                <c:manualLayout>
                  <c:x val="3.0444029161784186E-3"/>
                  <c:y val="-1.01728938037998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AC-4C7A-8C7F-0C38FB4DDF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Sheet1!$L$110:$P$110</c:f>
              <c:numCache>
                <c:formatCode>0.00</c:formatCode>
                <c:ptCount val="5"/>
                <c:pt idx="0">
                  <c:v>1.3744625015427738</c:v>
                </c:pt>
                <c:pt idx="1">
                  <c:v>1.47</c:v>
                </c:pt>
                <c:pt idx="2">
                  <c:v>1.74</c:v>
                </c:pt>
                <c:pt idx="3">
                  <c:v>2.0918904901000941</c:v>
                </c:pt>
                <c:pt idx="4">
                  <c:v>1.9691985590710332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2AC3-4E0C-BE08-F10DDBE22A17}"/>
            </c:ext>
          </c:extLst>
        </c:ser>
        <c:ser>
          <c:idx val="35"/>
          <c:order val="7"/>
          <c:tx>
            <c:strRef>
              <c:f>Sheet1!$K$115</c:f>
              <c:strCache>
                <c:ptCount val="1"/>
                <c:pt idx="0">
                  <c:v>Days' sales in Total Assets = 365/TA Turnover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Sheet1!$L$115:$P$115</c:f>
              <c:numCache>
                <c:formatCode>0.00</c:formatCode>
                <c:ptCount val="5"/>
                <c:pt idx="0">
                  <c:v>265.55835433145938</c:v>
                </c:pt>
                <c:pt idx="1">
                  <c:v>248.29</c:v>
                </c:pt>
                <c:pt idx="2">
                  <c:v>209.76</c:v>
                </c:pt>
                <c:pt idx="3">
                  <c:v>174.48332105689494</c:v>
                </c:pt>
                <c:pt idx="4">
                  <c:v>185.35459429352227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2AC3-4E0C-BE08-F10DDBE22A17}"/>
            </c:ext>
          </c:extLst>
        </c:ser>
        <c:ser>
          <c:idx val="40"/>
          <c:order val="8"/>
          <c:tx>
            <c:strRef>
              <c:f>Sheet1!$K$120</c:f>
              <c:strCache>
                <c:ptCount val="1"/>
                <c:pt idx="0">
                  <c:v>Cash Gap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Sheet1!$L$120:$P$120</c:f>
              <c:numCache>
                <c:formatCode>General</c:formatCode>
                <c:ptCount val="5"/>
                <c:pt idx="0">
                  <c:v>46.14</c:v>
                </c:pt>
                <c:pt idx="1">
                  <c:v>-75.680000000000007</c:v>
                </c:pt>
                <c:pt idx="2">
                  <c:v>-69.42</c:v>
                </c:pt>
                <c:pt idx="3">
                  <c:v>82.68</c:v>
                </c:pt>
                <c:pt idx="4">
                  <c:v>93.28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C3-4E0C-BE08-F10DDBE22A17}"/>
            </c:ext>
          </c:extLst>
        </c:ser>
        <c:ser>
          <c:idx val="41"/>
          <c:order val="9"/>
          <c:tx>
            <c:strRef>
              <c:f>Sheet1!$K$121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Sheet1!$L$121:$P$121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2AC3-4E0C-BE08-F10DDBE22A17}"/>
            </c:ext>
          </c:extLst>
        </c:ser>
        <c:ser>
          <c:idx val="42"/>
          <c:order val="10"/>
          <c:tx>
            <c:strRef>
              <c:f>Sheet1!$K$122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Sheet1!$L$122:$P$122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A-2AC3-4E0C-BE08-F10DDBE22A17}"/>
            </c:ext>
          </c:extLst>
        </c:ser>
        <c:ser>
          <c:idx val="43"/>
          <c:order val="11"/>
          <c:tx>
            <c:strRef>
              <c:f>Sheet1!$K$123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Sheet1!$L$123:$P$123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B-2AC3-4E0C-BE08-F10DDBE22A17}"/>
            </c:ext>
          </c:extLst>
        </c:ser>
        <c:ser>
          <c:idx val="44"/>
          <c:order val="12"/>
          <c:tx>
            <c:strRef>
              <c:f>Sheet1!$K$124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Sheet1!$L$79:$P$79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Sheet1!$L$124:$P$124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2AC3-4E0C-BE08-F10DDBE22A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3334912"/>
        <c:axId val="263357184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Sheet1!$L$81:$P$81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FA4-4804-8687-16D695F3053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Sheet1!$L$82:$P$82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A4-4804-8687-16D695F3053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Sheet1!$L$83:$P$83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A4-4804-8687-16D695F3053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Sheet1!$L$84:$P$84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A4-4804-8687-16D695F3053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Sheet1!$L$86:$P$86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C3-4E0C-BE08-F10DDBE22A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Sheet1!$L$87:$P$87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C3-4E0C-BE08-F10DDBE22A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Sheet1!$L$88:$P$88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AC3-4E0C-BE08-F10DDBE22A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Sheet1!$L$89:$P$89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AC3-4E0C-BE08-F10DDBE22A1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Sheet1!$L$91:$P$91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AC3-4E0C-BE08-F10DDBE22A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Sheet1!$L$92:$P$92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AC3-4E0C-BE08-F10DDBE22A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Sheet1!$L$93:$P$93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AC3-4E0C-BE08-F10DDBE22A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Sheet1!$L$94:$P$94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AC3-4E0C-BE08-F10DDBE22A1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Sheet1!$L$96:$P$96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AC3-4E0C-BE08-F10DDBE22A1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Sheet1!$L$97:$P$97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AC3-4E0C-BE08-F10DDBE22A1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Sheet1!$L$98:$P$98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AC3-4E0C-BE08-F10DDBE22A1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Sheet1!$L$99:$P$99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AC3-4E0C-BE08-F10DDBE22A17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Sheet1!$L$101:$P$101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AC3-4E0C-BE08-F10DDBE22A17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Sheet1!$L$102:$P$102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AC3-4E0C-BE08-F10DDBE22A17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Sheet1!$L$103:$P$103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AC3-4E0C-BE08-F10DDBE22A17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Sheet1!$L$104:$P$104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AC3-4E0C-BE08-F10DDBE22A17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Sheet1!$L$106:$P$106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AC3-4E0C-BE08-F10DDBE22A17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Sheet1!$L$107:$P$107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AC3-4E0C-BE08-F10DDBE22A17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Sheet1!$L$108:$P$108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AC3-4E0C-BE08-F10DDBE22A17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Sheet1!$L$109:$P$109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AC3-4E0C-BE08-F10DDBE22A17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Sheet1!$L$111:$P$111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AC3-4E0C-BE08-F10DDBE22A17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Sheet1!$L$112:$P$112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AC3-4E0C-BE08-F10DDBE22A17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Sheet1!$L$113:$P$113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AC3-4E0C-BE08-F10DDBE22A17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Sheet1!$L$114:$P$114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AC3-4E0C-BE08-F10DDBE22A17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Sheet1!$L$116:$P$116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AC3-4E0C-BE08-F10DDBE22A17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Sheet1!$L$117:$P$117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AC3-4E0C-BE08-F10DDBE22A17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Sheet1!$L$118:$P$118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AC3-4E0C-BE08-F10DDBE22A17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Sheet1!$L$79:$P$79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Sheet1!$L$119:$P$119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AC3-4E0C-BE08-F10DDBE22A17}"/>
                  </c:ext>
                </c:extLst>
              </c15:ser>
            </c15:filteredBarSeries>
          </c:ext>
        </c:extLst>
      </c:bar3DChart>
      <c:catAx>
        <c:axId val="2633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57184"/>
        <c:crosses val="autoZero"/>
        <c:auto val="1"/>
        <c:lblAlgn val="ctr"/>
        <c:lblOffset val="100"/>
        <c:noMultiLvlLbl val="0"/>
      </c:catAx>
      <c:valAx>
        <c:axId val="2633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Measures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Sheet1!$K$147</c:f>
              <c:strCache>
                <c:ptCount val="1"/>
                <c:pt idx="0">
                  <c:v>Profit Margin =NI/Sales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Sheet1!$L$146:$P$146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Sheet1!$L$147:$P$147</c:f>
              <c:numCache>
                <c:formatCode>0.000</c:formatCode>
                <c:ptCount val="5"/>
                <c:pt idx="0" formatCode="General">
                  <c:v>0.05</c:v>
                </c:pt>
                <c:pt idx="1">
                  <c:v>1.5699999999999999E-2</c:v>
                </c:pt>
                <c:pt idx="2" formatCode="General">
                  <c:v>0.05</c:v>
                </c:pt>
                <c:pt idx="3" formatCode="General">
                  <c:v>7.0000000000000007E-2</c:v>
                </c:pt>
                <c:pt idx="4" formatCode="0.00">
                  <c:v>5.3577887519923449E-2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86-45E8-94DE-372247455D64}"/>
            </c:ext>
          </c:extLst>
        </c:ser>
        <c:ser>
          <c:idx val="5"/>
          <c:order val="1"/>
          <c:tx>
            <c:strRef>
              <c:f>Sheet1!$K$152</c:f>
              <c:strCache>
                <c:ptCount val="1"/>
                <c:pt idx="0">
                  <c:v>EBITDA Margin = EBITDA/Sales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Sheet1!$L$146:$P$146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Sheet1!$L$152:$P$152</c:f>
              <c:numCache>
                <c:formatCode>0.00</c:formatCode>
                <c:ptCount val="5"/>
                <c:pt idx="0" formatCode="General">
                  <c:v>0.1</c:v>
                </c:pt>
                <c:pt idx="1">
                  <c:v>6.0999999999999999E-2</c:v>
                </c:pt>
                <c:pt idx="2">
                  <c:v>0.104</c:v>
                </c:pt>
                <c:pt idx="3" formatCode="General">
                  <c:v>0.13</c:v>
                </c:pt>
                <c:pt idx="4">
                  <c:v>0.12405845406050767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BB2-4C82-A931-3600560874A6}"/>
            </c:ext>
          </c:extLst>
        </c:ser>
        <c:ser>
          <c:idx val="10"/>
          <c:order val="2"/>
          <c:tx>
            <c:strRef>
              <c:f>Sheet1!$K$157</c:f>
              <c:strCache>
                <c:ptCount val="1"/>
                <c:pt idx="0">
                  <c:v>ROA = NI/TA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Sheet1!$L$146:$P$146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Sheet1!$L$157:$P$157</c:f>
              <c:numCache>
                <c:formatCode>0.00</c:formatCode>
                <c:ptCount val="5"/>
                <c:pt idx="0" formatCode="General">
                  <c:v>7.0000000000000007E-2</c:v>
                </c:pt>
                <c:pt idx="1">
                  <c:v>2.3E-2</c:v>
                </c:pt>
                <c:pt idx="2">
                  <c:v>8.7999999999999995E-2</c:v>
                </c:pt>
                <c:pt idx="3" formatCode="General">
                  <c:v>0.14000000000000001</c:v>
                </c:pt>
                <c:pt idx="4">
                  <c:v>0.10550549890230315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BB2-4C82-A931-3600560874A6}"/>
            </c:ext>
          </c:extLst>
        </c:ser>
        <c:ser>
          <c:idx val="15"/>
          <c:order val="3"/>
          <c:tx>
            <c:strRef>
              <c:f>Sheet1!$K$162</c:f>
              <c:strCache>
                <c:ptCount val="1"/>
                <c:pt idx="0">
                  <c:v>ROE = NI/TE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Sheet1!$L$146:$P$146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Sheet1!$L$162:$P$162</c:f>
              <c:numCache>
                <c:formatCode>0.00</c:formatCode>
                <c:ptCount val="5"/>
                <c:pt idx="0" formatCode="General">
                  <c:v>0.17</c:v>
                </c:pt>
                <c:pt idx="1">
                  <c:v>7.3999999999999996E-2</c:v>
                </c:pt>
                <c:pt idx="2">
                  <c:v>0.253</c:v>
                </c:pt>
                <c:pt idx="3" formatCode="General">
                  <c:v>0.39</c:v>
                </c:pt>
                <c:pt idx="4">
                  <c:v>0.3080679279369587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5BB2-4C82-A931-360056087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166080"/>
        <c:axId val="2671676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Sheet1!$K$148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Sheet1!$L$148:$P$148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86-45E8-94DE-372247455D6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Sheet1!$L$149:$P$149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86-45E8-94DE-372247455D6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Sheet1!$L$150:$P$150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86-45E8-94DE-372247455D6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Sheet1!$L$151:$P$151</c15:sqref>
                        </c15:formulaRef>
                      </c:ext>
                    </c:extLst>
                    <c:numCache>
                      <c:formatCode>0.000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B2-4C82-A931-3600560874A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Sheet1!$L$153:$P$153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BB2-4C82-A931-3600560874A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Sheet1!$L$154:$P$154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BB2-4C82-A931-3600560874A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Sheet1!$L$155:$P$155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BB2-4C82-A931-3600560874A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Sheet1!$L$156:$P$156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BB2-4C82-A931-3600560874A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Sheet1!$L$158:$P$158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BB2-4C82-A931-3600560874A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Sheet1!$L$159:$P$159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BB2-4C82-A931-3600560874A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Sheet1!$L$160:$P$160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BB2-4C82-A931-3600560874A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Sheet1!$L$161:$P$161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BB2-4C82-A931-3600560874A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Sheet1!$L$163:$P$163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BB2-4C82-A931-3600560874A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Sheet1!$L$164:$P$164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BB2-4C82-A931-3600560874A6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Sheet1!$L$165:$P$165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BB2-4C82-A931-3600560874A6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Sheet1!$L$146:$P$146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Sheet1!$L$166:$P$166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BB2-4C82-A931-3600560874A6}"/>
                  </c:ext>
                </c:extLst>
              </c15:ser>
            </c15:filteredBarSeries>
          </c:ext>
        </c:extLst>
      </c:barChart>
      <c:catAx>
        <c:axId val="2671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7616"/>
        <c:crosses val="autoZero"/>
        <c:auto val="1"/>
        <c:lblAlgn val="ctr"/>
        <c:lblOffset val="100"/>
        <c:noMultiLvlLbl val="0"/>
      </c:catAx>
      <c:valAx>
        <c:axId val="26716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71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M.CAP.EV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Sheet1!$K$198</c:f>
              <c:strCache>
                <c:ptCount val="1"/>
                <c:pt idx="0">
                  <c:v>Market Capitalization = Price per share * shares outstanding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Sheet1!$L$182:$P$182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Sheet1!$L$198:$P$198</c:f>
              <c:numCache>
                <c:formatCode>General</c:formatCode>
                <c:ptCount val="5"/>
                <c:pt idx="0">
                  <c:v>1446956518.4000001</c:v>
                </c:pt>
                <c:pt idx="1">
                  <c:v>1172826084</c:v>
                </c:pt>
                <c:pt idx="2">
                  <c:v>1559999996</c:v>
                </c:pt>
                <c:pt idx="3">
                  <c:v>3117173906</c:v>
                </c:pt>
                <c:pt idx="4">
                  <c:v>7766086938.6000004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36-4C3A-B7BB-A449CA794094}"/>
            </c:ext>
          </c:extLst>
        </c:ser>
        <c:ser>
          <c:idx val="5"/>
          <c:order val="1"/>
          <c:tx>
            <c:strRef>
              <c:f>Sheet1!$K$203</c:f>
              <c:strCache>
                <c:ptCount val="1"/>
                <c:pt idx="0">
                  <c:v>Enterprise Value = M.Cap + MV of int. bearing debt -cash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Sheet1!$L$182:$P$182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Sheet1!$L$203:$P$203</c:f>
              <c:numCache>
                <c:formatCode>#,##0</c:formatCode>
                <c:ptCount val="5"/>
                <c:pt idx="0">
                  <c:v>2214658098</c:v>
                </c:pt>
                <c:pt idx="1">
                  <c:v>2039772026</c:v>
                </c:pt>
                <c:pt idx="2">
                  <c:v>2539571246</c:v>
                </c:pt>
                <c:pt idx="3">
                  <c:v>4014818475</c:v>
                </c:pt>
                <c:pt idx="4">
                  <c:v>9071539398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F36-4C3A-B7BB-A449CA7940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545216"/>
        <c:axId val="2675470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Sheet1!$K$199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Sheet1!$L$199:$P$199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F36-4C3A-B7BB-A449CA79409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Sheet1!$L$200:$P$200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36-4C3A-B7BB-A449CA79409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Sheet1!$L$201:$P$201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36-4C3A-B7BB-A449CA79409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Sheet1!$L$202:$P$202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36-4C3A-B7BB-A449CA79409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Sheet1!$L$204:$P$204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36-4C3A-B7BB-A449CA79409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Sheet1!$L$205:$P$205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36-4C3A-B7BB-A449CA79409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Sheet1!$L$206:$P$206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F36-4C3A-B7BB-A449CA79409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Sheet1!$L$207:$P$207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F36-4C3A-B7BB-A449CA794094}"/>
                  </c:ext>
                </c:extLst>
              </c15:ser>
            </c15:filteredBarSeries>
          </c:ext>
        </c:extLst>
      </c:barChart>
      <c:catAx>
        <c:axId val="2675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47008"/>
        <c:crosses val="autoZero"/>
        <c:auto val="1"/>
        <c:lblAlgn val="ctr"/>
        <c:lblOffset val="100"/>
        <c:noMultiLvlLbl val="0"/>
      </c:catAx>
      <c:valAx>
        <c:axId val="26754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75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Sheet1!$K$183</c:f>
              <c:strCache>
                <c:ptCount val="1"/>
                <c:pt idx="0">
                  <c:v>EPS = NI/Shares Outstanding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Sheet1!$L$182:$P$182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Sheet1!$L$183:$P$183</c:f>
              <c:numCache>
                <c:formatCode>0.00</c:formatCode>
                <c:ptCount val="5"/>
                <c:pt idx="0" formatCode="General">
                  <c:v>0.51</c:v>
                </c:pt>
                <c:pt idx="1">
                  <c:v>0.20300000000000001</c:v>
                </c:pt>
                <c:pt idx="2" formatCode="General">
                  <c:v>1.29</c:v>
                </c:pt>
                <c:pt idx="3" formatCode="General">
                  <c:v>1.81</c:v>
                </c:pt>
                <c:pt idx="4">
                  <c:v>1.7490905012671318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64-434C-BC62-304E626527AE}"/>
            </c:ext>
          </c:extLst>
        </c:ser>
        <c:ser>
          <c:idx val="5"/>
          <c:order val="1"/>
          <c:tx>
            <c:strRef>
              <c:f>Sheet1!$K$188</c:f>
              <c:strCache>
                <c:ptCount val="1"/>
                <c:pt idx="0">
                  <c:v>P/E Ratio = Price per share/EPS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Sheet1!$L$182:$P$182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Sheet1!$L$188:$P$188</c:f>
              <c:numCache>
                <c:formatCode>General</c:formatCode>
                <c:ptCount val="5"/>
                <c:pt idx="0">
                  <c:v>12.43</c:v>
                </c:pt>
                <c:pt idx="1">
                  <c:v>25.15</c:v>
                </c:pt>
                <c:pt idx="2">
                  <c:v>7.26</c:v>
                </c:pt>
                <c:pt idx="3">
                  <c:v>7.5</c:v>
                </c:pt>
                <c:pt idx="4" formatCode="0.00">
                  <c:v>19.35211267605634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64-434C-BC62-304E626527AE}"/>
            </c:ext>
          </c:extLst>
        </c:ser>
        <c:ser>
          <c:idx val="10"/>
          <c:order val="2"/>
          <c:tx>
            <c:strRef>
              <c:f>Sheet1!$K$193</c:f>
              <c:strCache>
                <c:ptCount val="1"/>
                <c:pt idx="0">
                  <c:v>Market to Book Ratio= MV per share/ BV per share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Sheet1!$L$182:$P$182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Sheet1!$L$193:$P$193</c:f>
              <c:numCache>
                <c:formatCode>0.00</c:formatCode>
                <c:ptCount val="5"/>
                <c:pt idx="0" formatCode="General">
                  <c:v>1.76</c:v>
                </c:pt>
                <c:pt idx="1">
                  <c:v>1.5071867986578427</c:v>
                </c:pt>
                <c:pt idx="2">
                  <c:v>1.4979962724033515</c:v>
                </c:pt>
                <c:pt idx="3" formatCode="General">
                  <c:v>2.41</c:v>
                </c:pt>
                <c:pt idx="4">
                  <c:v>4.8400621086070892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C64-434C-BC62-304E626527AE}"/>
            </c:ext>
          </c:extLst>
        </c:ser>
        <c:ser>
          <c:idx val="15"/>
          <c:order val="3"/>
          <c:tx>
            <c:strRef>
              <c:f>Sheet1!$K$208</c:f>
              <c:strCache>
                <c:ptCount val="1"/>
                <c:pt idx="0">
                  <c:v>Enterprise Value Multiples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Sheet1!$L$182:$P$182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Sheet1!$L$208:$P$208</c:f>
              <c:numCache>
                <c:formatCode>0.00</c:formatCode>
                <c:ptCount val="5"/>
                <c:pt idx="0">
                  <c:v>7.1117261336542601</c:v>
                </c:pt>
                <c:pt idx="1">
                  <c:v>9.1780349791597757</c:v>
                </c:pt>
                <c:pt idx="2">
                  <c:v>4.6822148022809813</c:v>
                </c:pt>
                <c:pt idx="3">
                  <c:v>4.0595918022985709</c:v>
                </c:pt>
                <c:pt idx="4">
                  <c:v>7.9257872658862114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C64-434C-BC62-304E62652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630080"/>
        <c:axId val="2676316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Sheet1!$K$184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Sheet1!$L$184:$P$184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64-434C-BC62-304E626527A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Sheet1!$L$185:$P$185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64-434C-BC62-304E626527A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Sheet1!$L$186:$P$186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64-434C-BC62-304E626527A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Sheet1!$L$187:$P$187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64-434C-BC62-304E626527A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Sheet1!$L$189:$P$189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4-434C-BC62-304E626527A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Sheet1!$L$190:$P$190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4-434C-BC62-304E626527A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Sheet1!$L$191:$P$191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C64-434C-BC62-304E626527A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Sheet1!$L$192:$P$192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C64-434C-BC62-304E626527A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Sheet1!$L$194:$P$194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C64-434C-BC62-304E626527A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Sheet1!$L$195:$P$195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C64-434C-BC62-304E626527A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Sheet1!$L$196:$P$196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C64-434C-BC62-304E626527A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Sheet1!$L$197:$P$197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C64-434C-BC62-304E626527A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Sheet1!$L$209:$P$209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C64-434C-BC62-304E626527AE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Sheet1!$L$210:$P$210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C64-434C-BC62-304E626527AE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Sheet1!$L$211:$P$211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C64-434C-BC62-304E626527AE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Sheet1!$L$182:$P$182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Sheet1!$L$212:$P$212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C64-434C-BC62-304E626527AE}"/>
                  </c:ext>
                </c:extLst>
              </c15:ser>
            </c15:filteredBarSeries>
          </c:ext>
        </c:extLst>
      </c:barChart>
      <c:catAx>
        <c:axId val="2676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1616"/>
        <c:crosses val="autoZero"/>
        <c:auto val="1"/>
        <c:lblAlgn val="ctr"/>
        <c:lblOffset val="100"/>
        <c:noMultiLvlLbl val="0"/>
      </c:catAx>
      <c:valAx>
        <c:axId val="267631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76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Sheet1!$K$234</c:f>
              <c:strCache>
                <c:ptCount val="1"/>
                <c:pt idx="0">
                  <c:v>ROE = PM*TATO*EM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Sheet1!$L$233:$P$233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Sheet1!$L$234:$P$234</c:f>
              <c:numCache>
                <c:formatCode>0.00</c:formatCode>
                <c:ptCount val="5"/>
                <c:pt idx="0" formatCode="General">
                  <c:v>0.18</c:v>
                </c:pt>
                <c:pt idx="1">
                  <c:v>7.3999999999999996E-2</c:v>
                </c:pt>
                <c:pt idx="2">
                  <c:v>0.253</c:v>
                </c:pt>
                <c:pt idx="3" formatCode="General">
                  <c:v>0.41</c:v>
                </c:pt>
                <c:pt idx="4">
                  <c:v>0.3080679279369587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17-4E44-B2B8-8CC5822E5C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782400"/>
        <c:axId val="2677976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Sheet1!$K$235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Sheet1!$L$233:$P$233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Sheet1!$L$235:$P$235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17-4E44-B2B8-8CC5822E5C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Sheet1!$L$233:$P$233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Sheet1!$L$236:$P$236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17-4E44-B2B8-8CC5822E5C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Sheet1!$L$233:$P$233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Sheet1!$L$237:$P$237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17-4E44-B2B8-8CC5822E5C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Sheet1!$L$233:$P$233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Sheet1!$L$238:$P$238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17-4E44-B2B8-8CC5822E5C99}"/>
                  </c:ext>
                </c:extLst>
              </c15:ser>
            </c15:filteredLineSeries>
          </c:ext>
        </c:extLst>
      </c:lineChart>
      <c:catAx>
        <c:axId val="2677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97632"/>
        <c:crosses val="autoZero"/>
        <c:auto val="1"/>
        <c:lblAlgn val="ctr"/>
        <c:lblOffset val="100"/>
        <c:noMultiLvlLbl val="0"/>
      </c:catAx>
      <c:valAx>
        <c:axId val="267797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77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Sheet1!$K$255</c:f>
              <c:strCache>
                <c:ptCount val="1"/>
                <c:pt idx="0">
                  <c:v>Dividends payout ratio= Div/NI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Sheet1!$L$254:$P$254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Sheet1!$L$255:$P$255</c:f>
              <c:numCache>
                <c:formatCode>General</c:formatCode>
                <c:ptCount val="5"/>
                <c:pt idx="0">
                  <c:v>0.54</c:v>
                </c:pt>
                <c:pt idx="1">
                  <c:v>1.37</c:v>
                </c:pt>
                <c:pt idx="2">
                  <c:v>0</c:v>
                </c:pt>
                <c:pt idx="3">
                  <c:v>0.5</c:v>
                </c:pt>
                <c:pt idx="4" formatCode="0.00">
                  <c:v>0.37608986866379701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F8-44ED-B35A-DB891446A8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6604544"/>
        <c:axId val="2666072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Sheet1!$K$256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Sheet1!$L$254:$P$254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Sheet1!$L$256:$P$256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BF8-44ED-B35A-DB891446A8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Sheet1!$L$254:$P$254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Sheet1!$L$257:$P$257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F8-44ED-B35A-DB891446A8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Sheet1!$L$254:$P$254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Sheet1!$L$258:$P$258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F8-44ED-B35A-DB891446A8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Sheet1!$L$254:$P$254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Sheet1!$L$259:$P$259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F8-44ED-B35A-DB891446A8C2}"/>
                  </c:ext>
                </c:extLst>
              </c15:ser>
            </c15:filteredLineSeries>
          </c:ext>
        </c:extLst>
      </c:lineChart>
      <c:catAx>
        <c:axId val="2666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07232"/>
        <c:crosses val="autoZero"/>
        <c:auto val="1"/>
        <c:lblAlgn val="ctr"/>
        <c:lblOffset val="100"/>
        <c:noMultiLvlLbl val="0"/>
      </c:catAx>
      <c:valAx>
        <c:axId val="26660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66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2842950</xdr:colOff>
      <xdr:row>17</xdr:row>
      <xdr:rowOff>166254</xdr:rowOff>
    </xdr:from>
    <xdr:to>
      <xdr:col>16</xdr:col>
      <xdr:colOff>152400</xdr:colOff>
      <xdr:row>28</xdr:row>
      <xdr:rowOff>174913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D562C9C-0E1A-4B79-D150-5662F23B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22413</xdr:colOff>
      <xdr:row>62</xdr:row>
      <xdr:rowOff>36739</xdr:rowOff>
    </xdr:from>
    <xdr:to>
      <xdr:col>17</xdr:col>
      <xdr:colOff>34019</xdr:colOff>
      <xdr:row>76</xdr:row>
      <xdr:rowOff>112939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709E8F2-6793-2293-FB1A-E2EB2D65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304161</xdr:colOff>
      <xdr:row>62</xdr:row>
      <xdr:rowOff>163205</xdr:rowOff>
    </xdr:from>
    <xdr:to>
      <xdr:col>11</xdr:col>
      <xdr:colOff>1658471</xdr:colOff>
      <xdr:row>77</xdr:row>
      <xdr:rowOff>11205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F5653B8-9FB4-F484-8156-4A4F56B4F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52161</xdr:colOff>
      <xdr:row>124</xdr:row>
      <xdr:rowOff>129186</xdr:rowOff>
    </xdr:from>
    <xdr:to>
      <xdr:col>17</xdr:col>
      <xdr:colOff>282948</xdr:colOff>
      <xdr:row>144</xdr:row>
      <xdr:rowOff>64433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118693C-B6B9-6CF4-8E03-DA10CB752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34637</xdr:colOff>
      <xdr:row>167</xdr:row>
      <xdr:rowOff>39831</xdr:rowOff>
    </xdr:from>
    <xdr:to>
      <xdr:col>17</xdr:col>
      <xdr:colOff>17317</xdr:colOff>
      <xdr:row>180</xdr:row>
      <xdr:rowOff>103910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DFA4232-9A5B-6241-22CF-BF8DFC436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640992</xdr:colOff>
      <xdr:row>212</xdr:row>
      <xdr:rowOff>98263</xdr:rowOff>
    </xdr:from>
    <xdr:to>
      <xdr:col>16</xdr:col>
      <xdr:colOff>46643</xdr:colOff>
      <xdr:row>226</xdr:row>
      <xdr:rowOff>174463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E678714-4AA0-0329-BD56-B2A09CACB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196104</xdr:colOff>
      <xdr:row>212</xdr:row>
      <xdr:rowOff>105102</xdr:rowOff>
    </xdr:from>
    <xdr:to>
      <xdr:col>12</xdr:col>
      <xdr:colOff>78299</xdr:colOff>
      <xdr:row>226</xdr:row>
      <xdr:rowOff>181302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73C609E1-C98D-C6C8-F535-725DE3F55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3347357</xdr:colOff>
      <xdr:row>239</xdr:row>
      <xdr:rowOff>159204</xdr:rowOff>
    </xdr:from>
    <xdr:to>
      <xdr:col>16</xdr:col>
      <xdr:colOff>687159</xdr:colOff>
      <xdr:row>252</xdr:row>
      <xdr:rowOff>68036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063728F-5336-52EF-49AF-7AE02FBE9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3415393</xdr:colOff>
      <xdr:row>259</xdr:row>
      <xdr:rowOff>77561</xdr:rowOff>
    </xdr:from>
    <xdr:to>
      <xdr:col>16</xdr:col>
      <xdr:colOff>469445</xdr:colOff>
      <xdr:row>273</xdr:row>
      <xdr:rowOff>153761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6EFC4ED6-8AFD-2220-C42D-BF2D04CB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3292929</xdr:colOff>
      <xdr:row>286</xdr:row>
      <xdr:rowOff>38099</xdr:rowOff>
    </xdr:from>
    <xdr:to>
      <xdr:col>15</xdr:col>
      <xdr:colOff>1789340</xdr:colOff>
      <xdr:row>309</xdr:row>
      <xdr:rowOff>96610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6F53B131-1655-BB3A-6260-A9544C268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287686</xdr:colOff>
      <xdr:row>140</xdr:row>
      <xdr:rowOff>56236</xdr:rowOff>
    </xdr:from>
    <xdr:to>
      <xdr:col>10</xdr:col>
      <xdr:colOff>6178314</xdr:colOff>
      <xdr:row>170</xdr:row>
      <xdr:rowOff>112061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5"/>
  <sheetViews>
    <sheetView tabSelected="1" topLeftCell="H69" zoomScale="55" zoomScaleNormal="55" workbookViewId="0">
      <selection activeCell="K229" sqref="K229"/>
    </sheetView>
  </sheetViews>
  <sheetFormatPr defaultRowHeight="13.8"/>
  <cols>
    <col min="1" max="1" width="31.3984375" customWidth="1"/>
    <col min="2" max="2" width="16.09765625" customWidth="1"/>
    <col min="3" max="4" width="19.59765625" customWidth="1"/>
    <col min="5" max="5" width="18" customWidth="1"/>
    <col min="6" max="6" width="21.09765625" customWidth="1"/>
    <col min="8" max="8" width="6.296875" customWidth="1"/>
    <col min="9" max="9" width="8.3984375" customWidth="1"/>
    <col min="10" max="10" width="32.59765625" customWidth="1"/>
    <col min="11" max="11" width="83.296875" customWidth="1"/>
    <col min="12" max="12" width="25.3984375" customWidth="1"/>
    <col min="13" max="13" width="18" customWidth="1"/>
    <col min="14" max="14" width="23.3984375" customWidth="1"/>
    <col min="15" max="15" width="22.8984375" customWidth="1"/>
    <col min="16" max="16" width="27.3984375" customWidth="1"/>
    <col min="17" max="17" width="32.3984375" customWidth="1"/>
    <col min="18" max="18" width="23.3984375" customWidth="1"/>
  </cols>
  <sheetData>
    <row r="1" spans="1:17" ht="21">
      <c r="A1" s="21" t="s">
        <v>0</v>
      </c>
      <c r="B1" s="20">
        <v>2020</v>
      </c>
      <c r="C1" s="21">
        <v>2021</v>
      </c>
      <c r="D1" s="21">
        <v>2022</v>
      </c>
      <c r="E1" s="20">
        <v>2023</v>
      </c>
      <c r="F1" s="21">
        <v>2024</v>
      </c>
      <c r="J1" s="49" t="s">
        <v>23</v>
      </c>
      <c r="K1" s="49"/>
      <c r="L1" s="49"/>
      <c r="M1" s="49"/>
      <c r="N1" s="49"/>
      <c r="O1" s="49"/>
      <c r="P1" s="49"/>
      <c r="Q1" s="49"/>
    </row>
    <row r="2" spans="1:17" ht="16.8">
      <c r="A2" s="22" t="s">
        <v>1</v>
      </c>
      <c r="B2" s="17">
        <v>2179394395</v>
      </c>
      <c r="C2" s="17">
        <v>2463398984</v>
      </c>
      <c r="D2" s="17">
        <v>2998620126</v>
      </c>
      <c r="E2" s="17">
        <v>3587400923</v>
      </c>
      <c r="F2" s="2">
        <v>4685141430</v>
      </c>
      <c r="J2" s="1"/>
      <c r="K2" s="12"/>
      <c r="L2" s="13">
        <v>2020</v>
      </c>
      <c r="M2" s="13">
        <v>2021</v>
      </c>
      <c r="N2" s="13">
        <v>2022</v>
      </c>
      <c r="O2" s="13">
        <v>2023</v>
      </c>
      <c r="P2" s="13">
        <v>2024</v>
      </c>
      <c r="Q2" s="14" t="s">
        <v>59</v>
      </c>
    </row>
    <row r="3" spans="1:17" ht="16.5" customHeight="1">
      <c r="A3" s="22" t="s">
        <v>2</v>
      </c>
      <c r="B3" s="17">
        <v>822268384</v>
      </c>
      <c r="C3" s="17">
        <v>778155757</v>
      </c>
      <c r="D3" s="17">
        <v>1041391107</v>
      </c>
      <c r="E3" s="17">
        <v>1296138943</v>
      </c>
      <c r="F3" s="2">
        <v>1604542827</v>
      </c>
      <c r="J3" s="50" t="s">
        <v>58</v>
      </c>
      <c r="K3" s="38" t="s">
        <v>61</v>
      </c>
      <c r="L3" s="44">
        <v>1.3555341284545519</v>
      </c>
      <c r="M3" s="44">
        <v>1.232</v>
      </c>
      <c r="N3" s="44">
        <v>1.355</v>
      </c>
      <c r="O3" s="44">
        <v>1.3622827587036777</v>
      </c>
      <c r="P3" s="55">
        <f>F5/F6</f>
        <v>1.2754359147038947</v>
      </c>
      <c r="Q3" s="44">
        <v>1.6</v>
      </c>
    </row>
    <row r="4" spans="1:17" ht="16.5" customHeight="1">
      <c r="A4" s="22" t="s">
        <v>3</v>
      </c>
      <c r="B4" s="17">
        <v>1357126011</v>
      </c>
      <c r="C4" s="17">
        <v>1685243227</v>
      </c>
      <c r="D4" s="17">
        <v>1957229019</v>
      </c>
      <c r="E4" s="17">
        <v>2291261980</v>
      </c>
      <c r="F4" s="2">
        <v>3080598603</v>
      </c>
      <c r="J4" s="50"/>
      <c r="K4" s="39"/>
      <c r="L4" s="44"/>
      <c r="M4" s="44"/>
      <c r="N4" s="44"/>
      <c r="O4" s="44"/>
      <c r="P4" s="56"/>
      <c r="Q4" s="44"/>
    </row>
    <row r="5" spans="1:17" ht="16.5" customHeight="1">
      <c r="A5" s="22" t="s">
        <v>4</v>
      </c>
      <c r="B5" s="17">
        <v>1624679175</v>
      </c>
      <c r="C5" s="17">
        <v>1866142074</v>
      </c>
      <c r="D5" s="17">
        <v>2398875133</v>
      </c>
      <c r="E5" s="17">
        <v>2900664047</v>
      </c>
      <c r="F5" s="2">
        <v>3801945482</v>
      </c>
      <c r="J5" s="50"/>
      <c r="K5" s="39"/>
      <c r="L5" s="44"/>
      <c r="M5" s="44"/>
      <c r="N5" s="44"/>
      <c r="O5" s="44"/>
      <c r="P5" s="56"/>
      <c r="Q5" s="44"/>
    </row>
    <row r="6" spans="1:17" ht="16.5" customHeight="1">
      <c r="A6" s="23" t="s">
        <v>5</v>
      </c>
      <c r="B6" s="17">
        <v>1198552763</v>
      </c>
      <c r="C6" s="17">
        <v>1514998808</v>
      </c>
      <c r="D6" s="17">
        <v>1770426515</v>
      </c>
      <c r="E6" s="17">
        <v>2129267238</v>
      </c>
      <c r="F6" s="2">
        <v>2980898874</v>
      </c>
      <c r="J6" s="50"/>
      <c r="K6" s="39"/>
      <c r="L6" s="44"/>
      <c r="M6" s="44"/>
      <c r="N6" s="44"/>
      <c r="O6" s="44"/>
      <c r="P6" s="56"/>
      <c r="Q6" s="44"/>
    </row>
    <row r="7" spans="1:17" ht="16.5" customHeight="1">
      <c r="A7" s="22" t="s">
        <v>6</v>
      </c>
      <c r="B7" s="17">
        <v>667394119</v>
      </c>
      <c r="C7" s="17">
        <v>637237807</v>
      </c>
      <c r="D7" s="17">
        <v>591657820</v>
      </c>
      <c r="E7" s="17">
        <v>938184238</v>
      </c>
      <c r="F7" s="2">
        <v>1307396997</v>
      </c>
      <c r="J7" s="50"/>
      <c r="K7" s="40"/>
      <c r="L7" s="44"/>
      <c r="M7" s="44"/>
      <c r="N7" s="44"/>
      <c r="O7" s="44"/>
      <c r="P7" s="57"/>
      <c r="Q7" s="44"/>
    </row>
    <row r="8" spans="1:17" ht="16.5" customHeight="1">
      <c r="A8" s="22" t="s">
        <v>7</v>
      </c>
      <c r="B8" s="17">
        <v>2995495872</v>
      </c>
      <c r="C8" s="17">
        <v>3630510105</v>
      </c>
      <c r="D8" s="17">
        <v>5217873446</v>
      </c>
      <c r="E8" s="17">
        <v>7504449875</v>
      </c>
      <c r="F8" s="2">
        <v>9225973753</v>
      </c>
      <c r="J8" s="50"/>
      <c r="K8" s="38" t="s">
        <v>62</v>
      </c>
      <c r="L8" s="44">
        <v>1.1163699440739598</v>
      </c>
      <c r="M8" s="44">
        <v>0.89200000000000002</v>
      </c>
      <c r="N8" s="44">
        <v>1.032</v>
      </c>
      <c r="O8" s="44">
        <v>0.94195899706977038</v>
      </c>
      <c r="P8" s="55">
        <f>(F5-F9)/F6</f>
        <v>0.86178589062729805</v>
      </c>
      <c r="Q8" s="44">
        <v>1.2</v>
      </c>
    </row>
    <row r="9" spans="1:17" ht="16.5" customHeight="1">
      <c r="A9" s="22" t="s">
        <v>8</v>
      </c>
      <c r="B9" s="17">
        <v>286650894</v>
      </c>
      <c r="C9" s="17">
        <v>514255299</v>
      </c>
      <c r="D9" s="17">
        <v>572087082</v>
      </c>
      <c r="E9" s="17">
        <v>894981615</v>
      </c>
      <c r="F9" s="2">
        <v>1233048891</v>
      </c>
      <c r="J9" s="50"/>
      <c r="K9" s="39"/>
      <c r="L9" s="44"/>
      <c r="M9" s="44"/>
      <c r="N9" s="44"/>
      <c r="O9" s="44"/>
      <c r="P9" s="56"/>
      <c r="Q9" s="44"/>
    </row>
    <row r="10" spans="1:17" ht="16.5" customHeight="1">
      <c r="A10" s="22" t="s">
        <v>9</v>
      </c>
      <c r="B10" s="17">
        <v>103456040</v>
      </c>
      <c r="C10" s="17">
        <v>163363426</v>
      </c>
      <c r="D10" s="17">
        <v>439272846</v>
      </c>
      <c r="E10" s="17">
        <v>521665114</v>
      </c>
      <c r="F10" s="2">
        <v>593022638</v>
      </c>
      <c r="J10" s="50"/>
      <c r="K10" s="39"/>
      <c r="L10" s="44"/>
      <c r="M10" s="44"/>
      <c r="N10" s="44"/>
      <c r="O10" s="44"/>
      <c r="P10" s="56"/>
      <c r="Q10" s="44"/>
    </row>
    <row r="11" spans="1:17" ht="16.5" customHeight="1">
      <c r="A11" s="22" t="s">
        <v>10</v>
      </c>
      <c r="B11" s="17">
        <v>306631206</v>
      </c>
      <c r="C11" s="17">
        <v>1514998808</v>
      </c>
      <c r="D11" s="17">
        <v>1770426515</v>
      </c>
      <c r="E11" s="17">
        <v>293822347</v>
      </c>
      <c r="F11" s="2">
        <v>425201506</v>
      </c>
      <c r="J11" s="50"/>
      <c r="K11" s="39"/>
      <c r="L11" s="44"/>
      <c r="M11" s="44"/>
      <c r="N11" s="44"/>
      <c r="O11" s="44"/>
      <c r="P11" s="56"/>
      <c r="Q11" s="44"/>
    </row>
    <row r="12" spans="1:17" ht="16.5" customHeight="1">
      <c r="A12" s="22" t="s">
        <v>11</v>
      </c>
      <c r="B12" s="17">
        <v>143488354</v>
      </c>
      <c r="C12" s="17">
        <v>57238667</v>
      </c>
      <c r="D12" s="17">
        <v>263235350</v>
      </c>
      <c r="E12" s="17">
        <v>510911800</v>
      </c>
      <c r="F12" s="2">
        <v>494308184</v>
      </c>
      <c r="J12" s="50"/>
      <c r="K12" s="40"/>
      <c r="L12" s="44"/>
      <c r="M12" s="44"/>
      <c r="N12" s="44"/>
      <c r="O12" s="44"/>
      <c r="P12" s="57"/>
      <c r="Q12" s="44"/>
    </row>
    <row r="13" spans="1:17" ht="16.5" customHeight="1">
      <c r="A13" s="22" t="s">
        <v>12</v>
      </c>
      <c r="B13" s="17">
        <v>2267764885</v>
      </c>
      <c r="C13" s="17">
        <v>2613515867</v>
      </c>
      <c r="D13" s="17">
        <v>3947816355</v>
      </c>
      <c r="E13" s="17">
        <v>5923173417</v>
      </c>
      <c r="F13" s="4">
        <v>7094737102</v>
      </c>
      <c r="J13" s="50"/>
      <c r="K13" s="52" t="s">
        <v>63</v>
      </c>
      <c r="L13" s="44">
        <v>8.6317468194764824E-2</v>
      </c>
      <c r="M13" s="44">
        <v>0.10780000000000001</v>
      </c>
      <c r="N13" s="44">
        <v>0.24809999999999999</v>
      </c>
      <c r="O13" s="44">
        <v>0.24499748302613014</v>
      </c>
      <c r="P13" s="55">
        <f>F10/F6</f>
        <v>0.19894087758979775</v>
      </c>
      <c r="Q13" s="44">
        <v>0.2</v>
      </c>
    </row>
    <row r="14" spans="1:17" ht="16.5" customHeight="1">
      <c r="A14" s="22" t="s">
        <v>13</v>
      </c>
      <c r="B14" s="17">
        <v>249886686</v>
      </c>
      <c r="C14" s="17">
        <v>144931168</v>
      </c>
      <c r="D14" s="17">
        <v>459807371</v>
      </c>
      <c r="E14" s="17">
        <v>897251933</v>
      </c>
      <c r="F14" s="5">
        <v>1043860746</v>
      </c>
      <c r="J14" s="50"/>
      <c r="K14" s="53"/>
      <c r="L14" s="44"/>
      <c r="M14" s="44"/>
      <c r="N14" s="44"/>
      <c r="O14" s="44"/>
      <c r="P14" s="56"/>
      <c r="Q14" s="44"/>
    </row>
    <row r="15" spans="1:17" ht="16.5" customHeight="1">
      <c r="A15" s="22" t="s">
        <v>14</v>
      </c>
      <c r="B15" s="17">
        <v>311409362</v>
      </c>
      <c r="C15" s="17">
        <v>222244961</v>
      </c>
      <c r="D15" s="17">
        <v>542386745</v>
      </c>
      <c r="E15" s="17">
        <v>988970978</v>
      </c>
      <c r="F15" s="5">
        <v>1144560041</v>
      </c>
      <c r="J15" s="50"/>
      <c r="K15" s="53"/>
      <c r="L15" s="44"/>
      <c r="M15" s="44"/>
      <c r="N15" s="44"/>
      <c r="O15" s="44"/>
      <c r="P15" s="56"/>
      <c r="Q15" s="44"/>
    </row>
    <row r="16" spans="1:17" ht="16.5" customHeight="1">
      <c r="A16" s="22" t="s">
        <v>15</v>
      </c>
      <c r="B16" s="17">
        <v>76143785</v>
      </c>
      <c r="C16" s="17">
        <v>96881127</v>
      </c>
      <c r="D16" s="17">
        <v>120382702</v>
      </c>
      <c r="E16" s="17">
        <v>284297865</v>
      </c>
      <c r="F16" s="2">
        <v>420506761</v>
      </c>
      <c r="J16" s="50"/>
      <c r="K16" s="53"/>
      <c r="L16" s="44"/>
      <c r="M16" s="44"/>
      <c r="N16" s="44"/>
      <c r="O16" s="44"/>
      <c r="P16" s="56"/>
      <c r="Q16" s="44"/>
    </row>
    <row r="17" spans="1:17" ht="16.5" customHeight="1">
      <c r="A17" s="22" t="s">
        <v>16</v>
      </c>
      <c r="B17" s="17">
        <v>61522676</v>
      </c>
      <c r="C17" s="17">
        <v>77313793</v>
      </c>
      <c r="D17" s="17">
        <v>82579374</v>
      </c>
      <c r="E17" s="17">
        <v>91716045</v>
      </c>
      <c r="F17" s="5">
        <v>100699295</v>
      </c>
      <c r="J17" s="51"/>
      <c r="K17" s="54"/>
      <c r="L17" s="44"/>
      <c r="M17" s="44"/>
      <c r="N17" s="44"/>
      <c r="O17" s="44"/>
      <c r="P17" s="57"/>
      <c r="Q17" s="44"/>
    </row>
    <row r="18" spans="1:17" ht="16.8">
      <c r="A18" s="22" t="s">
        <v>17</v>
      </c>
      <c r="B18" s="17">
        <v>282608695</v>
      </c>
      <c r="C18" s="17">
        <v>282608695</v>
      </c>
      <c r="D18" s="17">
        <v>282608695</v>
      </c>
      <c r="E18" s="17">
        <v>282608695</v>
      </c>
      <c r="F18" s="5">
        <v>282608695</v>
      </c>
    </row>
    <row r="19" spans="1:17" ht="16.8">
      <c r="A19" s="22" t="s">
        <v>18</v>
      </c>
      <c r="B19" s="17">
        <v>78031300</v>
      </c>
      <c r="C19" s="17">
        <v>78396183</v>
      </c>
      <c r="D19" s="16">
        <v>0</v>
      </c>
      <c r="E19" s="17">
        <v>256163964</v>
      </c>
      <c r="F19" s="5">
        <v>185904300</v>
      </c>
    </row>
    <row r="20" spans="1:17" ht="16.8">
      <c r="A20" s="22" t="s">
        <v>19</v>
      </c>
      <c r="B20" s="3">
        <v>5.12</v>
      </c>
      <c r="C20" s="16">
        <v>4.1500000000000004</v>
      </c>
      <c r="D20" s="16">
        <v>5.52</v>
      </c>
      <c r="E20" s="3">
        <v>11.03</v>
      </c>
      <c r="F20" s="6">
        <v>27.48</v>
      </c>
    </row>
    <row r="21" spans="1:17" ht="16.8">
      <c r="A21" s="22" t="s">
        <v>20</v>
      </c>
      <c r="B21" s="3">
        <v>0.41199999999999998</v>
      </c>
      <c r="C21" s="16">
        <v>0.16500000000000001</v>
      </c>
      <c r="D21" s="16">
        <v>0.76</v>
      </c>
      <c r="E21" s="3">
        <v>1.47</v>
      </c>
      <c r="F21" s="7">
        <v>1.42</v>
      </c>
    </row>
    <row r="22" spans="1:17" ht="16.8">
      <c r="A22" s="22" t="s">
        <v>21</v>
      </c>
      <c r="B22" s="3">
        <v>2.9089999999999998</v>
      </c>
      <c r="C22" s="18">
        <f>C3/C18</f>
        <v>2.7534742234310943</v>
      </c>
      <c r="D22" s="18">
        <f>D3/D18</f>
        <v>3.6849223871190517</v>
      </c>
      <c r="E22" s="3">
        <v>4.5860000000000003</v>
      </c>
      <c r="F22" s="6">
        <f>F3/F18</f>
        <v>5.6776130932560305</v>
      </c>
    </row>
    <row r="23" spans="1:17" ht="16.8">
      <c r="A23" s="22" t="s">
        <v>22</v>
      </c>
      <c r="B23" s="17">
        <v>1446956518</v>
      </c>
      <c r="C23" s="17">
        <v>1172826084</v>
      </c>
      <c r="D23" s="17">
        <v>1559999996</v>
      </c>
      <c r="E23" s="3">
        <v>3117173906</v>
      </c>
      <c r="F23" s="2">
        <f>PRODUCT(F20,F18)</f>
        <v>7766086938.6000004</v>
      </c>
    </row>
    <row r="31" spans="1:17">
      <c r="G31" s="8"/>
    </row>
    <row r="33" spans="10:17" ht="15.6">
      <c r="K33" s="12"/>
      <c r="L33" s="13">
        <v>2020</v>
      </c>
      <c r="M33" s="13">
        <v>2021</v>
      </c>
      <c r="N33" s="13">
        <v>2022</v>
      </c>
      <c r="O33" s="13">
        <v>2023</v>
      </c>
      <c r="P33" s="13">
        <v>2024</v>
      </c>
      <c r="Q33" s="14" t="s">
        <v>59</v>
      </c>
    </row>
    <row r="34" spans="10:17" ht="15" customHeight="1">
      <c r="J34" s="50" t="s">
        <v>24</v>
      </c>
      <c r="K34" s="38" t="s">
        <v>60</v>
      </c>
      <c r="L34" s="58">
        <v>0.62270785595922395</v>
      </c>
      <c r="M34" s="58">
        <v>0.68410000000000004</v>
      </c>
      <c r="N34" s="58">
        <v>0.65269999999999995</v>
      </c>
      <c r="O34" s="58">
        <v>0.63869693663453408</v>
      </c>
      <c r="P34" s="55">
        <f>F4/F2</f>
        <v>0.65752521007674258</v>
      </c>
      <c r="Q34" s="58">
        <v>0.6</v>
      </c>
    </row>
    <row r="35" spans="10:17" ht="15" customHeight="1">
      <c r="J35" s="50"/>
      <c r="K35" s="39"/>
      <c r="L35" s="59"/>
      <c r="M35" s="59"/>
      <c r="N35" s="59"/>
      <c r="O35" s="59"/>
      <c r="P35" s="56"/>
      <c r="Q35" s="59"/>
    </row>
    <row r="36" spans="10:17" ht="15" customHeight="1">
      <c r="J36" s="50"/>
      <c r="K36" s="39"/>
      <c r="L36" s="59"/>
      <c r="M36" s="59"/>
      <c r="N36" s="59"/>
      <c r="O36" s="59"/>
      <c r="P36" s="56"/>
      <c r="Q36" s="59"/>
    </row>
    <row r="37" spans="10:17" ht="15" customHeight="1">
      <c r="J37" s="50"/>
      <c r="K37" s="39"/>
      <c r="L37" s="59"/>
      <c r="M37" s="59"/>
      <c r="N37" s="59"/>
      <c r="O37" s="59"/>
      <c r="P37" s="56"/>
      <c r="Q37" s="59"/>
    </row>
    <row r="38" spans="10:17" ht="15" customHeight="1">
      <c r="J38" s="50"/>
      <c r="K38" s="40"/>
      <c r="L38" s="60"/>
      <c r="M38" s="60"/>
      <c r="N38" s="60"/>
      <c r="O38" s="60"/>
      <c r="P38" s="57"/>
      <c r="Q38" s="60"/>
    </row>
    <row r="39" spans="10:17" ht="15" customHeight="1">
      <c r="J39" s="50"/>
      <c r="K39" s="38" t="s">
        <v>25</v>
      </c>
      <c r="L39" s="58">
        <v>1.6504660004050453</v>
      </c>
      <c r="M39" s="58">
        <v>2.1659999999999999</v>
      </c>
      <c r="N39" s="58">
        <v>1.879</v>
      </c>
      <c r="O39" s="58">
        <v>1.7677595387240825</v>
      </c>
      <c r="P39" s="55">
        <f>(F2-F3)/F3</f>
        <v>1.919922953231338</v>
      </c>
      <c r="Q39" s="58">
        <v>1.5</v>
      </c>
    </row>
    <row r="40" spans="10:17" ht="15" customHeight="1">
      <c r="J40" s="50"/>
      <c r="K40" s="39"/>
      <c r="L40" s="59"/>
      <c r="M40" s="59"/>
      <c r="N40" s="59"/>
      <c r="O40" s="59"/>
      <c r="P40" s="56"/>
      <c r="Q40" s="59"/>
    </row>
    <row r="41" spans="10:17" ht="15" customHeight="1">
      <c r="J41" s="50"/>
      <c r="K41" s="39"/>
      <c r="L41" s="59"/>
      <c r="M41" s="59"/>
      <c r="N41" s="59"/>
      <c r="O41" s="59"/>
      <c r="P41" s="56"/>
      <c r="Q41" s="59"/>
    </row>
    <row r="42" spans="10:17" ht="15" customHeight="1">
      <c r="J42" s="50"/>
      <c r="K42" s="39"/>
      <c r="L42" s="59"/>
      <c r="M42" s="59"/>
      <c r="N42" s="59"/>
      <c r="O42" s="59"/>
      <c r="P42" s="56"/>
      <c r="Q42" s="59"/>
    </row>
    <row r="43" spans="10:17" ht="15" customHeight="1">
      <c r="J43" s="50"/>
      <c r="K43" s="40"/>
      <c r="L43" s="60"/>
      <c r="M43" s="60"/>
      <c r="N43" s="60"/>
      <c r="O43" s="60"/>
      <c r="P43" s="57"/>
      <c r="Q43" s="60"/>
    </row>
    <row r="44" spans="10:17" ht="15" customHeight="1">
      <c r="J44" s="50"/>
      <c r="K44" s="38" t="s">
        <v>26</v>
      </c>
      <c r="L44" s="58">
        <v>2.6504660004050455</v>
      </c>
      <c r="M44" s="58">
        <v>3.1659999999999999</v>
      </c>
      <c r="N44" s="58">
        <v>2.879</v>
      </c>
      <c r="O44" s="58">
        <v>2.7677595387240825</v>
      </c>
      <c r="P44" s="55">
        <f>F2/F3</f>
        <v>2.919922953231338</v>
      </c>
      <c r="Q44" s="44">
        <v>1.58</v>
      </c>
    </row>
    <row r="45" spans="10:17" ht="15" customHeight="1">
      <c r="J45" s="50"/>
      <c r="K45" s="39"/>
      <c r="L45" s="59"/>
      <c r="M45" s="59"/>
      <c r="N45" s="59"/>
      <c r="O45" s="59"/>
      <c r="P45" s="56"/>
      <c r="Q45" s="44"/>
    </row>
    <row r="46" spans="10:17" ht="15" customHeight="1">
      <c r="J46" s="50"/>
      <c r="K46" s="39"/>
      <c r="L46" s="59"/>
      <c r="M46" s="59"/>
      <c r="N46" s="59"/>
      <c r="O46" s="59"/>
      <c r="P46" s="56"/>
      <c r="Q46" s="44"/>
    </row>
    <row r="47" spans="10:17" ht="15" customHeight="1">
      <c r="J47" s="50"/>
      <c r="K47" s="39"/>
      <c r="L47" s="59"/>
      <c r="M47" s="59"/>
      <c r="N47" s="59"/>
      <c r="O47" s="59"/>
      <c r="P47" s="56"/>
      <c r="Q47" s="44"/>
    </row>
    <row r="48" spans="10:17" ht="15" customHeight="1">
      <c r="J48" s="51"/>
      <c r="K48" s="40"/>
      <c r="L48" s="60"/>
      <c r="M48" s="60"/>
      <c r="N48" s="60"/>
      <c r="O48" s="60"/>
      <c r="P48" s="57"/>
      <c r="Q48" s="44"/>
    </row>
    <row r="49" spans="10:17" ht="15" customHeight="1"/>
    <row r="50" spans="10:17" ht="15" customHeight="1"/>
    <row r="51" spans="10:17" ht="15.6">
      <c r="K51" s="12"/>
      <c r="L51" s="13">
        <v>2020</v>
      </c>
      <c r="M51" s="13">
        <v>2021</v>
      </c>
      <c r="N51" s="13">
        <v>2022</v>
      </c>
      <c r="O51" s="13">
        <v>2023</v>
      </c>
      <c r="P51" s="13">
        <v>2024</v>
      </c>
      <c r="Q51" s="14" t="s">
        <v>59</v>
      </c>
    </row>
    <row r="52" spans="10:17" ht="15" customHeight="1">
      <c r="J52" s="50" t="s">
        <v>27</v>
      </c>
      <c r="K52" s="38" t="s">
        <v>28</v>
      </c>
      <c r="L52" s="44">
        <v>3.2817738965826297</v>
      </c>
      <c r="M52" s="44">
        <v>1.496</v>
      </c>
      <c r="N52" s="44">
        <v>3.819</v>
      </c>
      <c r="O52" s="44">
        <v>3.156027685962397</v>
      </c>
      <c r="P52" s="65">
        <f>F14/F16</f>
        <v>2.4823875447748152</v>
      </c>
      <c r="Q52" s="44">
        <v>6</v>
      </c>
    </row>
    <row r="53" spans="10:17" ht="15" customHeight="1">
      <c r="J53" s="50"/>
      <c r="K53" s="39"/>
      <c r="L53" s="44"/>
      <c r="M53" s="44"/>
      <c r="N53" s="44"/>
      <c r="O53" s="44"/>
      <c r="P53" s="65"/>
      <c r="Q53" s="44"/>
    </row>
    <row r="54" spans="10:17" ht="15" customHeight="1">
      <c r="J54" s="50"/>
      <c r="K54" s="39"/>
      <c r="L54" s="44"/>
      <c r="M54" s="44"/>
      <c r="N54" s="44"/>
      <c r="O54" s="44"/>
      <c r="P54" s="65"/>
      <c r="Q54" s="44"/>
    </row>
    <row r="55" spans="10:17" ht="15" customHeight="1">
      <c r="J55" s="50"/>
      <c r="K55" s="39"/>
      <c r="L55" s="44"/>
      <c r="M55" s="44"/>
      <c r="N55" s="44"/>
      <c r="O55" s="44"/>
      <c r="P55" s="65"/>
      <c r="Q55" s="44"/>
    </row>
    <row r="56" spans="10:17" ht="15" customHeight="1">
      <c r="J56" s="50"/>
      <c r="K56" s="40"/>
      <c r="L56" s="44"/>
      <c r="M56" s="44"/>
      <c r="N56" s="44"/>
      <c r="O56" s="44"/>
      <c r="P56" s="65"/>
      <c r="Q56" s="44"/>
    </row>
    <row r="57" spans="10:17" ht="15" customHeight="1">
      <c r="J57" s="50"/>
      <c r="K57" s="38" t="s">
        <v>29</v>
      </c>
      <c r="L57" s="44">
        <v>4.0897541670669506</v>
      </c>
      <c r="M57" s="44">
        <v>2.29</v>
      </c>
      <c r="N57" s="44">
        <v>4.51</v>
      </c>
      <c r="O57" s="44">
        <v>3.478633151184586</v>
      </c>
      <c r="P57" s="65">
        <f>(F14+F17)/F16</f>
        <v>2.7218588311829781</v>
      </c>
      <c r="Q57" s="44">
        <v>5.9</v>
      </c>
    </row>
    <row r="58" spans="10:17" ht="15" customHeight="1">
      <c r="J58" s="50"/>
      <c r="K58" s="39"/>
      <c r="L58" s="44"/>
      <c r="M58" s="44"/>
      <c r="N58" s="44"/>
      <c r="O58" s="44"/>
      <c r="P58" s="65"/>
      <c r="Q58" s="44"/>
    </row>
    <row r="59" spans="10:17" ht="15" customHeight="1">
      <c r="J59" s="50"/>
      <c r="K59" s="39"/>
      <c r="L59" s="44"/>
      <c r="M59" s="44"/>
      <c r="N59" s="44"/>
      <c r="O59" s="44"/>
      <c r="P59" s="65"/>
      <c r="Q59" s="44"/>
    </row>
    <row r="60" spans="10:17" ht="15" customHeight="1">
      <c r="J60" s="50"/>
      <c r="K60" s="39"/>
      <c r="L60" s="44"/>
      <c r="M60" s="44"/>
      <c r="N60" s="44"/>
      <c r="O60" s="44"/>
      <c r="P60" s="65"/>
      <c r="Q60" s="44"/>
    </row>
    <row r="61" spans="10:17" ht="15" customHeight="1">
      <c r="J61" s="50"/>
      <c r="K61" s="40"/>
      <c r="L61" s="44"/>
      <c r="M61" s="44"/>
      <c r="N61" s="44"/>
      <c r="O61" s="44"/>
      <c r="P61" s="65"/>
      <c r="Q61" s="44"/>
    </row>
    <row r="79" spans="10:17" ht="16.2" thickBot="1">
      <c r="K79" s="9"/>
      <c r="L79" s="10">
        <v>2020</v>
      </c>
      <c r="M79" s="10">
        <v>2021</v>
      </c>
      <c r="N79" s="10">
        <v>2022</v>
      </c>
      <c r="O79" s="10">
        <v>2023</v>
      </c>
      <c r="P79" s="10">
        <v>2024</v>
      </c>
      <c r="Q79" s="11" t="s">
        <v>59</v>
      </c>
    </row>
    <row r="80" spans="10:17" ht="15" customHeight="1">
      <c r="J80" s="24" t="s">
        <v>30</v>
      </c>
      <c r="K80" s="38" t="s">
        <v>31</v>
      </c>
      <c r="L80" s="44">
        <v>7.911243022322477</v>
      </c>
      <c r="M80" s="44">
        <v>5.08</v>
      </c>
      <c r="N80" s="44">
        <v>6.9</v>
      </c>
      <c r="O80" s="44">
        <v>6.618206807521962</v>
      </c>
      <c r="P80" s="44">
        <f>F13/F9</f>
        <v>5.7538165386501285</v>
      </c>
      <c r="Q80" s="61">
        <v>6.5</v>
      </c>
    </row>
    <row r="81" spans="10:17" ht="15" customHeight="1">
      <c r="J81" s="25"/>
      <c r="K81" s="39"/>
      <c r="L81" s="44"/>
      <c r="M81" s="44"/>
      <c r="N81" s="44"/>
      <c r="O81" s="44"/>
      <c r="P81" s="44"/>
      <c r="Q81" s="62"/>
    </row>
    <row r="82" spans="10:17" ht="15" customHeight="1">
      <c r="J82" s="25"/>
      <c r="K82" s="39"/>
      <c r="L82" s="44"/>
      <c r="M82" s="44"/>
      <c r="N82" s="44"/>
      <c r="O82" s="44"/>
      <c r="P82" s="44"/>
      <c r="Q82" s="62"/>
    </row>
    <row r="83" spans="10:17" ht="15" customHeight="1">
      <c r="J83" s="25"/>
      <c r="K83" s="39"/>
      <c r="L83" s="44"/>
      <c r="M83" s="44"/>
      <c r="N83" s="44"/>
      <c r="O83" s="44"/>
      <c r="P83" s="44"/>
      <c r="Q83" s="62"/>
    </row>
    <row r="84" spans="10:17" ht="15" customHeight="1">
      <c r="J84" s="25"/>
      <c r="K84" s="40"/>
      <c r="L84" s="44"/>
      <c r="M84" s="44"/>
      <c r="N84" s="44"/>
      <c r="O84" s="44"/>
      <c r="P84" s="44"/>
      <c r="Q84" s="63"/>
    </row>
    <row r="85" spans="10:17" ht="15" customHeight="1">
      <c r="J85" s="25"/>
      <c r="K85" s="38" t="s">
        <v>32</v>
      </c>
      <c r="L85" s="44">
        <v>46.136871155406396</v>
      </c>
      <c r="M85" s="44">
        <v>71.849999999999994</v>
      </c>
      <c r="N85" s="44">
        <v>52.9</v>
      </c>
      <c r="O85" s="44">
        <v>55.150890658955703</v>
      </c>
      <c r="P85" s="44">
        <f>365/P80</f>
        <v>63.436155384549444</v>
      </c>
      <c r="Q85" s="64">
        <f>365/Q80</f>
        <v>56.153846153846153</v>
      </c>
    </row>
    <row r="86" spans="10:17" ht="15" customHeight="1">
      <c r="J86" s="25"/>
      <c r="K86" s="39"/>
      <c r="L86" s="44"/>
      <c r="M86" s="44"/>
      <c r="N86" s="44"/>
      <c r="O86" s="44"/>
      <c r="P86" s="44"/>
      <c r="Q86" s="64"/>
    </row>
    <row r="87" spans="10:17" ht="15" customHeight="1">
      <c r="J87" s="25"/>
      <c r="K87" s="39"/>
      <c r="L87" s="44"/>
      <c r="M87" s="44"/>
      <c r="N87" s="44"/>
      <c r="O87" s="44"/>
      <c r="P87" s="44"/>
      <c r="Q87" s="64"/>
    </row>
    <row r="88" spans="10:17" ht="15" customHeight="1">
      <c r="J88" s="25"/>
      <c r="K88" s="39"/>
      <c r="L88" s="44"/>
      <c r="M88" s="44"/>
      <c r="N88" s="44"/>
      <c r="O88" s="44"/>
      <c r="P88" s="44"/>
      <c r="Q88" s="64"/>
    </row>
    <row r="89" spans="10:17" ht="15" customHeight="1">
      <c r="J89" s="25"/>
      <c r="K89" s="40"/>
      <c r="L89" s="44"/>
      <c r="M89" s="44"/>
      <c r="N89" s="44"/>
      <c r="O89" s="44"/>
      <c r="P89" s="44"/>
      <c r="Q89" s="64"/>
    </row>
    <row r="90" spans="10:17" ht="15" customHeight="1">
      <c r="J90" s="25"/>
      <c r="K90" s="38" t="s">
        <v>33</v>
      </c>
      <c r="L90" s="44">
        <v>4.4883462211029759</v>
      </c>
      <c r="M90" s="44">
        <v>5.6970000000000001</v>
      </c>
      <c r="N90" s="44">
        <v>8.82</v>
      </c>
      <c r="O90" s="44">
        <v>7.9989084990361992</v>
      </c>
      <c r="P90" s="44">
        <f>F8/F7</f>
        <v>7.0567499957321687</v>
      </c>
      <c r="Q90" s="46">
        <v>10</v>
      </c>
    </row>
    <row r="91" spans="10:17" ht="15" customHeight="1">
      <c r="J91" s="25"/>
      <c r="K91" s="39"/>
      <c r="L91" s="44"/>
      <c r="M91" s="44"/>
      <c r="N91" s="44"/>
      <c r="O91" s="44"/>
      <c r="P91" s="44"/>
      <c r="Q91" s="46"/>
    </row>
    <row r="92" spans="10:17" ht="15" customHeight="1">
      <c r="J92" s="25"/>
      <c r="K92" s="39"/>
      <c r="L92" s="44"/>
      <c r="M92" s="44"/>
      <c r="N92" s="44"/>
      <c r="O92" s="44"/>
      <c r="P92" s="44"/>
      <c r="Q92" s="46"/>
    </row>
    <row r="93" spans="10:17" ht="15" customHeight="1">
      <c r="J93" s="25"/>
      <c r="K93" s="39"/>
      <c r="L93" s="44"/>
      <c r="M93" s="44"/>
      <c r="N93" s="44"/>
      <c r="O93" s="44"/>
      <c r="P93" s="44"/>
      <c r="Q93" s="46"/>
    </row>
    <row r="94" spans="10:17" ht="15" customHeight="1">
      <c r="J94" s="25"/>
      <c r="K94" s="40"/>
      <c r="L94" s="44"/>
      <c r="M94" s="44"/>
      <c r="N94" s="44"/>
      <c r="O94" s="44"/>
      <c r="P94" s="44"/>
      <c r="Q94" s="46"/>
    </row>
    <row r="95" spans="10:17" ht="15" customHeight="1">
      <c r="J95" s="25"/>
      <c r="K95" s="38" t="s">
        <v>34</v>
      </c>
      <c r="L95" s="44">
        <v>81.321712278760913</v>
      </c>
      <c r="M95" s="44">
        <v>64.069999999999993</v>
      </c>
      <c r="N95" s="44">
        <v>41.38</v>
      </c>
      <c r="O95" s="44">
        <v>45.631225815869698</v>
      </c>
      <c r="P95" s="44">
        <f>365/P90</f>
        <v>51.723527150706389</v>
      </c>
      <c r="Q95" s="46">
        <f>365/Q90</f>
        <v>36.5</v>
      </c>
    </row>
    <row r="96" spans="10:17" ht="15" customHeight="1">
      <c r="J96" s="25"/>
      <c r="K96" s="39"/>
      <c r="L96" s="44"/>
      <c r="M96" s="44"/>
      <c r="N96" s="44"/>
      <c r="O96" s="44"/>
      <c r="P96" s="44"/>
      <c r="Q96" s="46"/>
    </row>
    <row r="97" spans="10:17" ht="15" customHeight="1">
      <c r="J97" s="25"/>
      <c r="K97" s="39"/>
      <c r="L97" s="44"/>
      <c r="M97" s="44"/>
      <c r="N97" s="44"/>
      <c r="O97" s="44"/>
      <c r="P97" s="44"/>
      <c r="Q97" s="46"/>
    </row>
    <row r="98" spans="10:17" ht="15" customHeight="1">
      <c r="J98" s="25"/>
      <c r="K98" s="39"/>
      <c r="L98" s="44"/>
      <c r="M98" s="44"/>
      <c r="N98" s="44"/>
      <c r="O98" s="44"/>
      <c r="P98" s="44"/>
      <c r="Q98" s="46"/>
    </row>
    <row r="99" spans="10:17" ht="15" customHeight="1">
      <c r="J99" s="25"/>
      <c r="K99" s="40"/>
      <c r="L99" s="44"/>
      <c r="M99" s="44"/>
      <c r="N99" s="44"/>
      <c r="O99" s="44"/>
      <c r="P99" s="44"/>
      <c r="Q99" s="46"/>
    </row>
    <row r="100" spans="10:17" ht="15" customHeight="1">
      <c r="J100" s="25"/>
      <c r="K100" s="38" t="s">
        <v>35</v>
      </c>
      <c r="L100" s="44">
        <v>4.4883462211029759</v>
      </c>
      <c r="M100" s="44">
        <v>1.73</v>
      </c>
      <c r="N100" s="44">
        <v>2.23</v>
      </c>
      <c r="O100" s="44">
        <v>20.159029690821985</v>
      </c>
      <c r="P100" s="44">
        <f>F13/F11</f>
        <v>16.685587896294987</v>
      </c>
      <c r="Q100" s="46">
        <v>11.5</v>
      </c>
    </row>
    <row r="101" spans="10:17" ht="15" customHeight="1">
      <c r="J101" s="25"/>
      <c r="K101" s="39"/>
      <c r="L101" s="44"/>
      <c r="M101" s="44"/>
      <c r="N101" s="44"/>
      <c r="O101" s="44"/>
      <c r="P101" s="44"/>
      <c r="Q101" s="46"/>
    </row>
    <row r="102" spans="10:17" ht="15" customHeight="1">
      <c r="J102" s="25"/>
      <c r="K102" s="39"/>
      <c r="L102" s="44"/>
      <c r="M102" s="44"/>
      <c r="N102" s="44"/>
      <c r="O102" s="44"/>
      <c r="P102" s="44"/>
      <c r="Q102" s="46"/>
    </row>
    <row r="103" spans="10:17" ht="15" customHeight="1">
      <c r="J103" s="25"/>
      <c r="K103" s="39"/>
      <c r="L103" s="44"/>
      <c r="M103" s="44"/>
      <c r="N103" s="44"/>
      <c r="O103" s="44"/>
      <c r="P103" s="44"/>
      <c r="Q103" s="46"/>
    </row>
    <row r="104" spans="10:17" ht="15" customHeight="1">
      <c r="J104" s="25"/>
      <c r="K104" s="40"/>
      <c r="L104" s="44"/>
      <c r="M104" s="44"/>
      <c r="N104" s="44"/>
      <c r="O104" s="44"/>
      <c r="P104" s="44"/>
      <c r="Q104" s="46"/>
    </row>
    <row r="105" spans="10:17" ht="15" customHeight="1">
      <c r="J105" s="25"/>
      <c r="K105" s="38" t="s">
        <v>36</v>
      </c>
      <c r="L105" s="44">
        <v>81.321712278760913</v>
      </c>
      <c r="M105" s="44">
        <v>211.6</v>
      </c>
      <c r="N105" s="44">
        <v>163.69999999999999</v>
      </c>
      <c r="O105" s="44">
        <v>18.106030180915774</v>
      </c>
      <c r="P105" s="44">
        <f>365/P100</f>
        <v>21.875165698000234</v>
      </c>
      <c r="Q105" s="64">
        <f>365/Q100</f>
        <v>31.739130434782609</v>
      </c>
    </row>
    <row r="106" spans="10:17" ht="15" customHeight="1">
      <c r="J106" s="25"/>
      <c r="K106" s="39"/>
      <c r="L106" s="44"/>
      <c r="M106" s="44"/>
      <c r="N106" s="44"/>
      <c r="O106" s="44"/>
      <c r="P106" s="44"/>
      <c r="Q106" s="64"/>
    </row>
    <row r="107" spans="10:17" ht="15" customHeight="1">
      <c r="J107" s="25"/>
      <c r="K107" s="39"/>
      <c r="L107" s="44"/>
      <c r="M107" s="44"/>
      <c r="N107" s="44"/>
      <c r="O107" s="44"/>
      <c r="P107" s="44"/>
      <c r="Q107" s="64"/>
    </row>
    <row r="108" spans="10:17" ht="15" customHeight="1">
      <c r="J108" s="25"/>
      <c r="K108" s="39"/>
      <c r="L108" s="44"/>
      <c r="M108" s="44"/>
      <c r="N108" s="44"/>
      <c r="O108" s="44"/>
      <c r="P108" s="44"/>
      <c r="Q108" s="64"/>
    </row>
    <row r="109" spans="10:17" ht="15" customHeight="1">
      <c r="J109" s="25"/>
      <c r="K109" s="40"/>
      <c r="L109" s="44"/>
      <c r="M109" s="44"/>
      <c r="N109" s="44"/>
      <c r="O109" s="44"/>
      <c r="P109" s="44"/>
      <c r="Q109" s="64"/>
    </row>
    <row r="110" spans="10:17" ht="15" customHeight="1">
      <c r="J110" s="25"/>
      <c r="K110" s="38" t="s">
        <v>37</v>
      </c>
      <c r="L110" s="44">
        <v>1.3744625015427738</v>
      </c>
      <c r="M110" s="44">
        <v>1.47</v>
      </c>
      <c r="N110" s="44">
        <v>1.74</v>
      </c>
      <c r="O110" s="44">
        <v>2.0918904901000941</v>
      </c>
      <c r="P110" s="44">
        <f>F8/F2</f>
        <v>1.9691985590710332</v>
      </c>
      <c r="Q110" s="46">
        <v>2.4</v>
      </c>
    </row>
    <row r="111" spans="10:17" ht="15" customHeight="1">
      <c r="J111" s="25"/>
      <c r="K111" s="39"/>
      <c r="L111" s="44"/>
      <c r="M111" s="44"/>
      <c r="N111" s="44"/>
      <c r="O111" s="44"/>
      <c r="P111" s="44"/>
      <c r="Q111" s="46"/>
    </row>
    <row r="112" spans="10:17" ht="15" customHeight="1">
      <c r="J112" s="25"/>
      <c r="K112" s="39"/>
      <c r="L112" s="44"/>
      <c r="M112" s="44"/>
      <c r="N112" s="44"/>
      <c r="O112" s="44"/>
      <c r="P112" s="44"/>
      <c r="Q112" s="46"/>
    </row>
    <row r="113" spans="10:18" ht="15" customHeight="1">
      <c r="J113" s="25"/>
      <c r="K113" s="39"/>
      <c r="L113" s="44"/>
      <c r="M113" s="44"/>
      <c r="N113" s="44"/>
      <c r="O113" s="44"/>
      <c r="P113" s="44"/>
      <c r="Q113" s="46"/>
    </row>
    <row r="114" spans="10:18" ht="15" customHeight="1">
      <c r="J114" s="25"/>
      <c r="K114" s="40"/>
      <c r="L114" s="44"/>
      <c r="M114" s="44"/>
      <c r="N114" s="44"/>
      <c r="O114" s="44"/>
      <c r="P114" s="44"/>
      <c r="Q114" s="46"/>
    </row>
    <row r="115" spans="10:18" ht="15" customHeight="1">
      <c r="J115" s="25"/>
      <c r="K115" s="38" t="s">
        <v>38</v>
      </c>
      <c r="L115" s="44">
        <v>265.55835433145938</v>
      </c>
      <c r="M115" s="44">
        <v>248.29</v>
      </c>
      <c r="N115" s="44">
        <v>209.76</v>
      </c>
      <c r="O115" s="44">
        <v>174.48332105689494</v>
      </c>
      <c r="P115" s="44">
        <f>365/P110</f>
        <v>185.35459429352227</v>
      </c>
      <c r="Q115" s="45">
        <f>365/Q110</f>
        <v>152.08333333333334</v>
      </c>
    </row>
    <row r="116" spans="10:18" ht="15" customHeight="1">
      <c r="J116" s="25"/>
      <c r="K116" s="39"/>
      <c r="L116" s="44"/>
      <c r="M116" s="44"/>
      <c r="N116" s="44"/>
      <c r="O116" s="44"/>
      <c r="P116" s="44"/>
      <c r="Q116" s="45"/>
    </row>
    <row r="117" spans="10:18" ht="15" customHeight="1">
      <c r="J117" s="25"/>
      <c r="K117" s="39"/>
      <c r="L117" s="44"/>
      <c r="M117" s="44"/>
      <c r="N117" s="44"/>
      <c r="O117" s="44"/>
      <c r="P117" s="44"/>
      <c r="Q117" s="45"/>
    </row>
    <row r="118" spans="10:18" ht="15" customHeight="1">
      <c r="J118" s="25"/>
      <c r="K118" s="39"/>
      <c r="L118" s="44"/>
      <c r="M118" s="44"/>
      <c r="N118" s="44"/>
      <c r="O118" s="44"/>
      <c r="P118" s="44"/>
      <c r="Q118" s="45"/>
    </row>
    <row r="119" spans="10:18" ht="15" customHeight="1">
      <c r="J119" s="25"/>
      <c r="K119" s="40"/>
      <c r="L119" s="44"/>
      <c r="M119" s="44"/>
      <c r="N119" s="44"/>
      <c r="O119" s="44"/>
      <c r="P119" s="44"/>
      <c r="Q119" s="45"/>
    </row>
    <row r="120" spans="10:18">
      <c r="J120" s="25"/>
      <c r="K120" s="38" t="s">
        <v>65</v>
      </c>
      <c r="L120" s="38">
        <v>46.14</v>
      </c>
      <c r="M120" s="38">
        <v>-75.680000000000007</v>
      </c>
      <c r="N120" s="38">
        <v>-69.42</v>
      </c>
      <c r="O120" s="38">
        <v>82.68</v>
      </c>
      <c r="P120" s="38">
        <v>93.28</v>
      </c>
      <c r="Q120" s="38">
        <v>80</v>
      </c>
    </row>
    <row r="121" spans="10:18" ht="15" customHeight="1">
      <c r="J121" s="25"/>
      <c r="K121" s="39"/>
      <c r="L121" s="39"/>
      <c r="M121" s="39"/>
      <c r="N121" s="39"/>
      <c r="O121" s="39"/>
      <c r="P121" s="39"/>
      <c r="Q121" s="39"/>
    </row>
    <row r="122" spans="10:18" ht="15" customHeight="1">
      <c r="J122" s="25"/>
      <c r="K122" s="39"/>
      <c r="L122" s="39"/>
      <c r="M122" s="39"/>
      <c r="N122" s="39"/>
      <c r="O122" s="39"/>
      <c r="P122" s="39"/>
      <c r="Q122" s="39"/>
    </row>
    <row r="123" spans="10:18" ht="15" customHeight="1">
      <c r="J123" s="25"/>
      <c r="K123" s="39"/>
      <c r="L123" s="39"/>
      <c r="M123" s="39"/>
      <c r="N123" s="39"/>
      <c r="O123" s="39"/>
      <c r="P123" s="39"/>
      <c r="Q123" s="39"/>
    </row>
    <row r="124" spans="10:18" ht="15" customHeight="1">
      <c r="J124" s="25"/>
      <c r="K124" s="40"/>
      <c r="L124" s="40"/>
      <c r="M124" s="40"/>
      <c r="N124" s="40"/>
      <c r="O124" s="40"/>
      <c r="P124" s="40"/>
      <c r="Q124" s="40"/>
    </row>
    <row r="128" spans="10:18">
      <c r="R128" t="s">
        <v>64</v>
      </c>
    </row>
    <row r="146" spans="10:17" ht="16.2" thickBot="1">
      <c r="K146" s="9"/>
      <c r="L146" s="15">
        <v>2020</v>
      </c>
      <c r="M146" s="15">
        <v>2021</v>
      </c>
      <c r="N146" s="15">
        <v>2022</v>
      </c>
      <c r="O146" s="15">
        <v>2023</v>
      </c>
      <c r="P146" s="15">
        <v>2024</v>
      </c>
      <c r="Q146" s="11" t="s">
        <v>59</v>
      </c>
    </row>
    <row r="147" spans="10:17">
      <c r="J147" s="24" t="s">
        <v>39</v>
      </c>
      <c r="K147" s="26" t="s">
        <v>40</v>
      </c>
      <c r="L147" s="35">
        <v>0.05</v>
      </c>
      <c r="M147" s="43">
        <v>1.5699999999999999E-2</v>
      </c>
      <c r="N147" s="68">
        <v>0.05</v>
      </c>
      <c r="O147" s="35">
        <v>7.0000000000000007E-2</v>
      </c>
      <c r="P147" s="37">
        <f>F12/F8</f>
        <v>5.3577887519923449E-2</v>
      </c>
      <c r="Q147" s="48"/>
    </row>
    <row r="148" spans="10:17">
      <c r="J148" s="25"/>
      <c r="K148" s="27"/>
      <c r="L148" s="35"/>
      <c r="M148" s="43"/>
      <c r="N148" s="68"/>
      <c r="O148" s="35"/>
      <c r="P148" s="37"/>
      <c r="Q148" s="48"/>
    </row>
    <row r="149" spans="10:17">
      <c r="J149" s="25"/>
      <c r="K149" s="27"/>
      <c r="L149" s="35"/>
      <c r="M149" s="43"/>
      <c r="N149" s="68"/>
      <c r="O149" s="35"/>
      <c r="P149" s="37"/>
      <c r="Q149" s="48"/>
    </row>
    <row r="150" spans="10:17">
      <c r="J150" s="25"/>
      <c r="K150" s="27"/>
      <c r="L150" s="35"/>
      <c r="M150" s="43"/>
      <c r="N150" s="68"/>
      <c r="O150" s="35"/>
      <c r="P150" s="37"/>
      <c r="Q150" s="48"/>
    </row>
    <row r="151" spans="10:17">
      <c r="J151" s="25"/>
      <c r="K151" s="28"/>
      <c r="L151" s="35"/>
      <c r="M151" s="43"/>
      <c r="N151" s="68"/>
      <c r="O151" s="35"/>
      <c r="P151" s="37"/>
      <c r="Q151" s="48"/>
    </row>
    <row r="152" spans="10:17">
      <c r="J152" s="25"/>
      <c r="K152" s="26" t="s">
        <v>41</v>
      </c>
      <c r="L152" s="35">
        <v>0.1</v>
      </c>
      <c r="M152" s="36">
        <v>6.0999999999999999E-2</v>
      </c>
      <c r="N152" s="36">
        <v>0.104</v>
      </c>
      <c r="O152" s="35">
        <v>0.13</v>
      </c>
      <c r="P152" s="37">
        <f>F15/F8</f>
        <v>0.12405845406050767</v>
      </c>
      <c r="Q152" s="71"/>
    </row>
    <row r="153" spans="10:17">
      <c r="J153" s="25"/>
      <c r="K153" s="27"/>
      <c r="L153" s="35"/>
      <c r="M153" s="36"/>
      <c r="N153" s="36"/>
      <c r="O153" s="35"/>
      <c r="P153" s="37"/>
      <c r="Q153" s="72"/>
    </row>
    <row r="154" spans="10:17">
      <c r="J154" s="25"/>
      <c r="K154" s="27"/>
      <c r="L154" s="35"/>
      <c r="M154" s="36"/>
      <c r="N154" s="36"/>
      <c r="O154" s="35"/>
      <c r="P154" s="37"/>
      <c r="Q154" s="72"/>
    </row>
    <row r="155" spans="10:17">
      <c r="J155" s="25"/>
      <c r="K155" s="27"/>
      <c r="L155" s="35"/>
      <c r="M155" s="36"/>
      <c r="N155" s="36"/>
      <c r="O155" s="35"/>
      <c r="P155" s="37"/>
      <c r="Q155" s="72"/>
    </row>
    <row r="156" spans="10:17">
      <c r="J156" s="25"/>
      <c r="K156" s="28"/>
      <c r="L156" s="35"/>
      <c r="M156" s="36"/>
      <c r="N156" s="36"/>
      <c r="O156" s="35"/>
      <c r="P156" s="37"/>
      <c r="Q156" s="73"/>
    </row>
    <row r="157" spans="10:17">
      <c r="J157" s="25"/>
      <c r="K157" s="26" t="s">
        <v>42</v>
      </c>
      <c r="L157" s="35">
        <v>7.0000000000000007E-2</v>
      </c>
      <c r="M157" s="36">
        <v>2.3E-2</v>
      </c>
      <c r="N157" s="36">
        <v>8.7999999999999995E-2</v>
      </c>
      <c r="O157" s="35">
        <v>0.14000000000000001</v>
      </c>
      <c r="P157" s="37">
        <f>F12/F2</f>
        <v>0.10550549890230315</v>
      </c>
      <c r="Q157" s="48"/>
    </row>
    <row r="158" spans="10:17">
      <c r="J158" s="25"/>
      <c r="K158" s="27"/>
      <c r="L158" s="35"/>
      <c r="M158" s="36"/>
      <c r="N158" s="36"/>
      <c r="O158" s="35"/>
      <c r="P158" s="37"/>
      <c r="Q158" s="48"/>
    </row>
    <row r="159" spans="10:17">
      <c r="J159" s="25"/>
      <c r="K159" s="27"/>
      <c r="L159" s="35"/>
      <c r="M159" s="36"/>
      <c r="N159" s="36"/>
      <c r="O159" s="35"/>
      <c r="P159" s="37"/>
      <c r="Q159" s="48"/>
    </row>
    <row r="160" spans="10:17">
      <c r="J160" s="25"/>
      <c r="K160" s="27"/>
      <c r="L160" s="35"/>
      <c r="M160" s="36"/>
      <c r="N160" s="36"/>
      <c r="O160" s="35"/>
      <c r="P160" s="37"/>
      <c r="Q160" s="48"/>
    </row>
    <row r="161" spans="10:17">
      <c r="J161" s="25"/>
      <c r="K161" s="28"/>
      <c r="L161" s="35"/>
      <c r="M161" s="36"/>
      <c r="N161" s="36"/>
      <c r="O161" s="35"/>
      <c r="P161" s="37"/>
      <c r="Q161" s="48"/>
    </row>
    <row r="162" spans="10:17">
      <c r="J162" s="25"/>
      <c r="K162" s="26" t="s">
        <v>43</v>
      </c>
      <c r="L162" s="35">
        <v>0.17</v>
      </c>
      <c r="M162" s="36">
        <v>7.3999999999999996E-2</v>
      </c>
      <c r="N162" s="36">
        <v>0.253</v>
      </c>
      <c r="O162" s="35">
        <v>0.39</v>
      </c>
      <c r="P162" s="37">
        <f>F12/F3</f>
        <v>0.3080679279369587</v>
      </c>
      <c r="Q162" s="48"/>
    </row>
    <row r="163" spans="10:17">
      <c r="J163" s="25"/>
      <c r="K163" s="27"/>
      <c r="L163" s="35"/>
      <c r="M163" s="36"/>
      <c r="N163" s="36"/>
      <c r="O163" s="35"/>
      <c r="P163" s="37"/>
      <c r="Q163" s="48"/>
    </row>
    <row r="164" spans="10:17">
      <c r="J164" s="25"/>
      <c r="K164" s="27"/>
      <c r="L164" s="35"/>
      <c r="M164" s="36"/>
      <c r="N164" s="36"/>
      <c r="O164" s="35"/>
      <c r="P164" s="37"/>
      <c r="Q164" s="48"/>
    </row>
    <row r="165" spans="10:17">
      <c r="J165" s="25"/>
      <c r="K165" s="27"/>
      <c r="L165" s="35"/>
      <c r="M165" s="36"/>
      <c r="N165" s="36"/>
      <c r="O165" s="35"/>
      <c r="P165" s="37"/>
      <c r="Q165" s="48"/>
    </row>
    <row r="166" spans="10:17">
      <c r="J166" s="25"/>
      <c r="K166" s="28"/>
      <c r="L166" s="35"/>
      <c r="M166" s="36"/>
      <c r="N166" s="36"/>
      <c r="O166" s="35"/>
      <c r="P166" s="37"/>
      <c r="Q166" s="48"/>
    </row>
    <row r="182" spans="10:17" ht="16.2" thickBot="1">
      <c r="K182" s="12"/>
      <c r="L182" s="15">
        <v>2020</v>
      </c>
      <c r="M182" s="13">
        <v>2021</v>
      </c>
      <c r="N182" s="13">
        <v>2022</v>
      </c>
      <c r="O182" s="15">
        <v>2023</v>
      </c>
      <c r="P182" s="13">
        <v>2024</v>
      </c>
      <c r="Q182" s="14" t="s">
        <v>59</v>
      </c>
    </row>
    <row r="183" spans="10:17">
      <c r="J183" s="24" t="s">
        <v>44</v>
      </c>
      <c r="K183" s="26" t="s">
        <v>45</v>
      </c>
      <c r="L183" s="35">
        <v>0.51</v>
      </c>
      <c r="M183" s="66">
        <v>0.20300000000000001</v>
      </c>
      <c r="N183" s="69">
        <v>1.29</v>
      </c>
      <c r="O183" s="35">
        <v>1.81</v>
      </c>
      <c r="P183" s="41">
        <f>F12/F18</f>
        <v>1.7490905012671318</v>
      </c>
      <c r="Q183" s="48"/>
    </row>
    <row r="184" spans="10:17">
      <c r="J184" s="25"/>
      <c r="K184" s="27"/>
      <c r="L184" s="35"/>
      <c r="M184" s="66"/>
      <c r="N184" s="69"/>
      <c r="O184" s="35"/>
      <c r="P184" s="41"/>
      <c r="Q184" s="48"/>
    </row>
    <row r="185" spans="10:17">
      <c r="J185" s="25"/>
      <c r="K185" s="27"/>
      <c r="L185" s="35"/>
      <c r="M185" s="66"/>
      <c r="N185" s="69"/>
      <c r="O185" s="35"/>
      <c r="P185" s="41"/>
      <c r="Q185" s="48"/>
    </row>
    <row r="186" spans="10:17">
      <c r="J186" s="25"/>
      <c r="K186" s="27"/>
      <c r="L186" s="35"/>
      <c r="M186" s="66"/>
      <c r="N186" s="69"/>
      <c r="O186" s="35"/>
      <c r="P186" s="41"/>
      <c r="Q186" s="48"/>
    </row>
    <row r="187" spans="10:17">
      <c r="J187" s="25"/>
      <c r="K187" s="28"/>
      <c r="L187" s="35"/>
      <c r="M187" s="66"/>
      <c r="N187" s="69"/>
      <c r="O187" s="35"/>
      <c r="P187" s="41"/>
      <c r="Q187" s="48"/>
    </row>
    <row r="188" spans="10:17">
      <c r="J188" s="25"/>
      <c r="K188" s="26" t="s">
        <v>46</v>
      </c>
      <c r="L188" s="35">
        <v>12.43</v>
      </c>
      <c r="M188" s="47">
        <v>25.15</v>
      </c>
      <c r="N188" s="69">
        <v>7.26</v>
      </c>
      <c r="O188" s="35">
        <v>7.5</v>
      </c>
      <c r="P188" s="41">
        <f>F20/F21</f>
        <v>19.35211267605634</v>
      </c>
      <c r="Q188" s="48"/>
    </row>
    <row r="189" spans="10:17">
      <c r="J189" s="25"/>
      <c r="K189" s="27"/>
      <c r="L189" s="35"/>
      <c r="M189" s="47"/>
      <c r="N189" s="69"/>
      <c r="O189" s="35"/>
      <c r="P189" s="41"/>
      <c r="Q189" s="48"/>
    </row>
    <row r="190" spans="10:17">
      <c r="J190" s="25"/>
      <c r="K190" s="27"/>
      <c r="L190" s="35"/>
      <c r="M190" s="47"/>
      <c r="N190" s="69"/>
      <c r="O190" s="35"/>
      <c r="P190" s="41"/>
      <c r="Q190" s="48"/>
    </row>
    <row r="191" spans="10:17">
      <c r="J191" s="25"/>
      <c r="K191" s="27"/>
      <c r="L191" s="35"/>
      <c r="M191" s="47"/>
      <c r="N191" s="69"/>
      <c r="O191" s="35"/>
      <c r="P191" s="41"/>
      <c r="Q191" s="48"/>
    </row>
    <row r="192" spans="10:17">
      <c r="J192" s="25"/>
      <c r="K192" s="28"/>
      <c r="L192" s="35"/>
      <c r="M192" s="47"/>
      <c r="N192" s="69"/>
      <c r="O192" s="35"/>
      <c r="P192" s="41"/>
      <c r="Q192" s="48"/>
    </row>
    <row r="193" spans="10:17">
      <c r="J193" s="25"/>
      <c r="K193" s="26" t="s">
        <v>47</v>
      </c>
      <c r="L193" s="35">
        <v>1.76</v>
      </c>
      <c r="M193" s="66">
        <f>C20/C22</f>
        <v>1.5071867986578427</v>
      </c>
      <c r="N193" s="70">
        <f>D20/D22</f>
        <v>1.4979962724033515</v>
      </c>
      <c r="O193" s="35">
        <v>2.41</v>
      </c>
      <c r="P193" s="41">
        <f>F20/F22</f>
        <v>4.8400621086070892</v>
      </c>
      <c r="Q193" s="48"/>
    </row>
    <row r="194" spans="10:17">
      <c r="J194" s="25"/>
      <c r="K194" s="27"/>
      <c r="L194" s="35"/>
      <c r="M194" s="66"/>
      <c r="N194" s="70"/>
      <c r="O194" s="35"/>
      <c r="P194" s="41"/>
      <c r="Q194" s="48"/>
    </row>
    <row r="195" spans="10:17">
      <c r="J195" s="25"/>
      <c r="K195" s="27"/>
      <c r="L195" s="35"/>
      <c r="M195" s="66"/>
      <c r="N195" s="70"/>
      <c r="O195" s="35"/>
      <c r="P195" s="41"/>
      <c r="Q195" s="48"/>
    </row>
    <row r="196" spans="10:17">
      <c r="J196" s="25"/>
      <c r="K196" s="27"/>
      <c r="L196" s="35"/>
      <c r="M196" s="66"/>
      <c r="N196" s="70"/>
      <c r="O196" s="35"/>
      <c r="P196" s="41"/>
      <c r="Q196" s="48"/>
    </row>
    <row r="197" spans="10:17">
      <c r="J197" s="25"/>
      <c r="K197" s="28"/>
      <c r="L197" s="35"/>
      <c r="M197" s="66"/>
      <c r="N197" s="70"/>
      <c r="O197" s="35"/>
      <c r="P197" s="41"/>
      <c r="Q197" s="48"/>
    </row>
    <row r="198" spans="10:17">
      <c r="J198" s="25"/>
      <c r="K198" s="29" t="s">
        <v>48</v>
      </c>
      <c r="L198" s="35">
        <f>B20*B18</f>
        <v>1446956518.4000001</v>
      </c>
      <c r="M198" s="47">
        <v>1172826084</v>
      </c>
      <c r="N198" s="69">
        <v>1559999996</v>
      </c>
      <c r="O198" s="35">
        <v>3117173906</v>
      </c>
      <c r="P198" s="42">
        <f>F20*F18</f>
        <v>7766086938.6000004</v>
      </c>
      <c r="Q198" s="48"/>
    </row>
    <row r="199" spans="10:17">
      <c r="J199" s="25"/>
      <c r="K199" s="30"/>
      <c r="L199" s="35"/>
      <c r="M199" s="47"/>
      <c r="N199" s="69"/>
      <c r="O199" s="35"/>
      <c r="P199" s="42"/>
      <c r="Q199" s="48"/>
    </row>
    <row r="200" spans="10:17">
      <c r="J200" s="25"/>
      <c r="K200" s="30"/>
      <c r="L200" s="35"/>
      <c r="M200" s="47"/>
      <c r="N200" s="69"/>
      <c r="O200" s="35"/>
      <c r="P200" s="42"/>
      <c r="Q200" s="48"/>
    </row>
    <row r="201" spans="10:17">
      <c r="J201" s="25"/>
      <c r="K201" s="30"/>
      <c r="L201" s="35"/>
      <c r="M201" s="47"/>
      <c r="N201" s="69"/>
      <c r="O201" s="35"/>
      <c r="P201" s="42"/>
      <c r="Q201" s="48"/>
    </row>
    <row r="202" spans="10:17">
      <c r="J202" s="25"/>
      <c r="K202" s="31"/>
      <c r="L202" s="35"/>
      <c r="M202" s="47"/>
      <c r="N202" s="69"/>
      <c r="O202" s="35"/>
      <c r="P202" s="42"/>
      <c r="Q202" s="48"/>
    </row>
    <row r="203" spans="10:17">
      <c r="J203" s="25"/>
      <c r="K203" s="32" t="s">
        <v>49</v>
      </c>
      <c r="L203" s="80">
        <v>2214658098</v>
      </c>
      <c r="M203" s="67">
        <v>2039772026</v>
      </c>
      <c r="N203" s="67">
        <v>2539571246</v>
      </c>
      <c r="O203" s="76">
        <v>4014818475</v>
      </c>
      <c r="P203" s="74">
        <v>9071539398</v>
      </c>
      <c r="Q203" s="48"/>
    </row>
    <row r="204" spans="10:17">
      <c r="J204" s="25"/>
      <c r="K204" s="33"/>
      <c r="L204" s="81"/>
      <c r="M204" s="68"/>
      <c r="N204" s="68"/>
      <c r="O204" s="68"/>
      <c r="P204" s="75"/>
      <c r="Q204" s="48"/>
    </row>
    <row r="205" spans="10:17">
      <c r="J205" s="25"/>
      <c r="K205" s="33"/>
      <c r="L205" s="81"/>
      <c r="M205" s="68"/>
      <c r="N205" s="68"/>
      <c r="O205" s="68"/>
      <c r="P205" s="75"/>
      <c r="Q205" s="48"/>
    </row>
    <row r="206" spans="10:17">
      <c r="J206" s="25"/>
      <c r="K206" s="33"/>
      <c r="L206" s="81"/>
      <c r="M206" s="68"/>
      <c r="N206" s="68"/>
      <c r="O206" s="68"/>
      <c r="P206" s="75"/>
      <c r="Q206" s="48"/>
    </row>
    <row r="207" spans="10:17">
      <c r="J207" s="25"/>
      <c r="K207" s="34"/>
      <c r="L207" s="82"/>
      <c r="M207" s="68"/>
      <c r="N207" s="68"/>
      <c r="O207" s="68"/>
      <c r="P207" s="75"/>
      <c r="Q207" s="48"/>
    </row>
    <row r="208" spans="10:17">
      <c r="J208" s="25"/>
      <c r="K208" s="32" t="s">
        <v>50</v>
      </c>
      <c r="L208" s="83">
        <f>L203/B15</f>
        <v>7.1117261336542601</v>
      </c>
      <c r="M208" s="36">
        <f>M203/C15</f>
        <v>9.1780349791597757</v>
      </c>
      <c r="N208" s="36">
        <f>N203/D15</f>
        <v>4.6822148022809813</v>
      </c>
      <c r="O208" s="36">
        <f>O203/E15</f>
        <v>4.0595918022985709</v>
      </c>
      <c r="P208" s="37">
        <f>P203/F15</f>
        <v>7.9257872658862114</v>
      </c>
      <c r="Q208" s="48"/>
    </row>
    <row r="209" spans="10:17">
      <c r="J209" s="25"/>
      <c r="K209" s="33"/>
      <c r="L209" s="84"/>
      <c r="M209" s="36"/>
      <c r="N209" s="36"/>
      <c r="O209" s="36"/>
      <c r="P209" s="37"/>
      <c r="Q209" s="48"/>
    </row>
    <row r="210" spans="10:17">
      <c r="J210" s="25"/>
      <c r="K210" s="33"/>
      <c r="L210" s="84"/>
      <c r="M210" s="36"/>
      <c r="N210" s="36"/>
      <c r="O210" s="36"/>
      <c r="P210" s="37"/>
      <c r="Q210" s="48"/>
    </row>
    <row r="211" spans="10:17">
      <c r="J211" s="25"/>
      <c r="K211" s="33"/>
      <c r="L211" s="84"/>
      <c r="M211" s="36"/>
      <c r="N211" s="36"/>
      <c r="O211" s="36"/>
      <c r="P211" s="37"/>
      <c r="Q211" s="48"/>
    </row>
    <row r="212" spans="10:17">
      <c r="J212" s="25"/>
      <c r="K212" s="34"/>
      <c r="L212" s="85"/>
      <c r="M212" s="36"/>
      <c r="N212" s="36"/>
      <c r="O212" s="36"/>
      <c r="P212" s="37"/>
      <c r="Q212" s="48"/>
    </row>
    <row r="233" spans="10:17" ht="15.6">
      <c r="K233" s="12"/>
      <c r="L233" s="15">
        <v>2020</v>
      </c>
      <c r="M233" s="13">
        <v>2021</v>
      </c>
      <c r="N233" s="13">
        <v>2022</v>
      </c>
      <c r="O233" s="15">
        <v>2023</v>
      </c>
      <c r="P233" s="13">
        <v>2024</v>
      </c>
      <c r="Q233" s="14" t="s">
        <v>59</v>
      </c>
    </row>
    <row r="234" spans="10:17">
      <c r="J234" s="77" t="s">
        <v>51</v>
      </c>
      <c r="K234" s="26" t="s">
        <v>52</v>
      </c>
      <c r="L234" s="35">
        <v>0.18</v>
      </c>
      <c r="M234" s="36">
        <v>7.3999999999999996E-2</v>
      </c>
      <c r="N234" s="36">
        <v>0.253</v>
      </c>
      <c r="O234" s="35">
        <v>0.41</v>
      </c>
      <c r="P234" s="41">
        <f>P44*P110*P147</f>
        <v>0.3080679279369587</v>
      </c>
      <c r="Q234" s="68"/>
    </row>
    <row r="235" spans="10:17">
      <c r="J235" s="78"/>
      <c r="K235" s="27"/>
      <c r="L235" s="35"/>
      <c r="M235" s="36"/>
      <c r="N235" s="36"/>
      <c r="O235" s="35"/>
      <c r="P235" s="41"/>
      <c r="Q235" s="68"/>
    </row>
    <row r="236" spans="10:17">
      <c r="J236" s="78"/>
      <c r="K236" s="27"/>
      <c r="L236" s="35"/>
      <c r="M236" s="36"/>
      <c r="N236" s="36"/>
      <c r="O236" s="35"/>
      <c r="P236" s="41"/>
      <c r="Q236" s="68"/>
    </row>
    <row r="237" spans="10:17">
      <c r="J237" s="78"/>
      <c r="K237" s="27"/>
      <c r="L237" s="35"/>
      <c r="M237" s="36"/>
      <c r="N237" s="36"/>
      <c r="O237" s="35"/>
      <c r="P237" s="41"/>
      <c r="Q237" s="68"/>
    </row>
    <row r="238" spans="10:17">
      <c r="J238" s="79"/>
      <c r="K238" s="28"/>
      <c r="L238" s="35"/>
      <c r="M238" s="36"/>
      <c r="N238" s="36"/>
      <c r="O238" s="35"/>
      <c r="P238" s="41"/>
      <c r="Q238" s="68"/>
    </row>
    <row r="254" spans="10:17" ht="16.2" thickBot="1">
      <c r="K254" s="12"/>
      <c r="L254" s="15">
        <v>2020</v>
      </c>
      <c r="M254" s="13">
        <v>2021</v>
      </c>
      <c r="N254" s="13">
        <v>2022</v>
      </c>
      <c r="O254" s="15">
        <v>2023</v>
      </c>
      <c r="P254" s="13">
        <v>2024</v>
      </c>
      <c r="Q254" s="14" t="s">
        <v>59</v>
      </c>
    </row>
    <row r="255" spans="10:17">
      <c r="J255" s="24" t="s">
        <v>53</v>
      </c>
      <c r="K255" s="26" t="s">
        <v>54</v>
      </c>
      <c r="L255" s="35">
        <v>0.54</v>
      </c>
      <c r="M255" s="47">
        <v>1.37</v>
      </c>
      <c r="N255" s="69">
        <v>0</v>
      </c>
      <c r="O255" s="35">
        <v>0.5</v>
      </c>
      <c r="P255" s="41">
        <f>F19/F12</f>
        <v>0.37608986866379701</v>
      </c>
      <c r="Q255" s="68"/>
    </row>
    <row r="256" spans="10:17">
      <c r="J256" s="25"/>
      <c r="K256" s="27"/>
      <c r="L256" s="35"/>
      <c r="M256" s="47"/>
      <c r="N256" s="69"/>
      <c r="O256" s="35"/>
      <c r="P256" s="41"/>
      <c r="Q256" s="68"/>
    </row>
    <row r="257" spans="10:17">
      <c r="J257" s="25"/>
      <c r="K257" s="27"/>
      <c r="L257" s="35"/>
      <c r="M257" s="47"/>
      <c r="N257" s="69"/>
      <c r="O257" s="35"/>
      <c r="P257" s="41"/>
      <c r="Q257" s="68"/>
    </row>
    <row r="258" spans="10:17">
      <c r="J258" s="25"/>
      <c r="K258" s="27"/>
      <c r="L258" s="35"/>
      <c r="M258" s="47"/>
      <c r="N258" s="69"/>
      <c r="O258" s="35"/>
      <c r="P258" s="41"/>
      <c r="Q258" s="68"/>
    </row>
    <row r="259" spans="10:17">
      <c r="J259" s="25"/>
      <c r="K259" s="28"/>
      <c r="L259" s="35"/>
      <c r="M259" s="47"/>
      <c r="N259" s="69"/>
      <c r="O259" s="35"/>
      <c r="P259" s="41"/>
      <c r="Q259" s="68"/>
    </row>
    <row r="275" spans="10:17" ht="16.2" thickBot="1">
      <c r="K275" s="12"/>
      <c r="L275" s="15">
        <v>2020</v>
      </c>
      <c r="M275" s="19">
        <v>2021</v>
      </c>
      <c r="N275" s="19">
        <v>2022</v>
      </c>
      <c r="O275" s="15">
        <v>2023</v>
      </c>
      <c r="P275" s="13">
        <v>2024</v>
      </c>
      <c r="Q275" s="14" t="s">
        <v>59</v>
      </c>
    </row>
    <row r="276" spans="10:17">
      <c r="J276" s="86" t="s">
        <v>55</v>
      </c>
      <c r="K276" s="26" t="s">
        <v>56</v>
      </c>
      <c r="L276" s="35">
        <v>0.04</v>
      </c>
      <c r="M276" s="36">
        <v>-8.5900000000000004E-3</v>
      </c>
      <c r="N276" s="36">
        <v>8.7999999999999995E-2</v>
      </c>
      <c r="O276" s="35">
        <v>0.08</v>
      </c>
      <c r="P276" s="41">
        <f>(P157*(1-P255))/((1-P157)*(1-P255))</f>
        <v>0.11794985745896701</v>
      </c>
      <c r="Q276" s="68"/>
    </row>
    <row r="277" spans="10:17">
      <c r="J277" s="78"/>
      <c r="K277" s="27"/>
      <c r="L277" s="35"/>
      <c r="M277" s="36"/>
      <c r="N277" s="36"/>
      <c r="O277" s="35"/>
      <c r="P277" s="41"/>
      <c r="Q277" s="68"/>
    </row>
    <row r="278" spans="10:17">
      <c r="J278" s="78"/>
      <c r="K278" s="27"/>
      <c r="L278" s="35"/>
      <c r="M278" s="36"/>
      <c r="N278" s="36"/>
      <c r="O278" s="35"/>
      <c r="P278" s="41"/>
      <c r="Q278" s="68"/>
    </row>
    <row r="279" spans="10:17">
      <c r="J279" s="78"/>
      <c r="K279" s="27"/>
      <c r="L279" s="35"/>
      <c r="M279" s="36"/>
      <c r="N279" s="36"/>
      <c r="O279" s="35"/>
      <c r="P279" s="41"/>
      <c r="Q279" s="68"/>
    </row>
    <row r="280" spans="10:17">
      <c r="J280" s="78"/>
      <c r="K280" s="28"/>
      <c r="L280" s="35"/>
      <c r="M280" s="36"/>
      <c r="N280" s="36"/>
      <c r="O280" s="35"/>
      <c r="P280" s="41"/>
      <c r="Q280" s="68"/>
    </row>
    <row r="281" spans="10:17">
      <c r="J281" s="78"/>
      <c r="K281" s="26" t="s">
        <v>57</v>
      </c>
      <c r="L281" s="35">
        <v>0.11</v>
      </c>
      <c r="M281" s="36">
        <v>-2.7E-2</v>
      </c>
      <c r="N281" s="36">
        <v>0.253</v>
      </c>
      <c r="O281" s="35">
        <v>0.25</v>
      </c>
      <c r="P281" s="41">
        <f>(P234*(1-P255))/((1-P234)*(1-P255))</f>
        <v>0.44522857138047345</v>
      </c>
      <c r="Q281" s="68"/>
    </row>
    <row r="282" spans="10:17">
      <c r="J282" s="78"/>
      <c r="K282" s="27"/>
      <c r="L282" s="35"/>
      <c r="M282" s="36"/>
      <c r="N282" s="36"/>
      <c r="O282" s="35"/>
      <c r="P282" s="41"/>
      <c r="Q282" s="68"/>
    </row>
    <row r="283" spans="10:17">
      <c r="J283" s="78"/>
      <c r="K283" s="27"/>
      <c r="L283" s="35"/>
      <c r="M283" s="36"/>
      <c r="N283" s="36"/>
      <c r="O283" s="35"/>
      <c r="P283" s="41"/>
      <c r="Q283" s="68"/>
    </row>
    <row r="284" spans="10:17">
      <c r="J284" s="78"/>
      <c r="K284" s="27"/>
      <c r="L284" s="35"/>
      <c r="M284" s="36"/>
      <c r="N284" s="36"/>
      <c r="O284" s="35"/>
      <c r="P284" s="41"/>
      <c r="Q284" s="68"/>
    </row>
    <row r="285" spans="10:17">
      <c r="J285" s="79"/>
      <c r="K285" s="28"/>
      <c r="L285" s="35"/>
      <c r="M285" s="36"/>
      <c r="N285" s="36"/>
      <c r="O285" s="35"/>
      <c r="P285" s="41"/>
      <c r="Q285" s="68"/>
    </row>
  </sheetData>
  <mergeCells count="227">
    <mergeCell ref="J255:J259"/>
    <mergeCell ref="K255:K259"/>
    <mergeCell ref="J276:J285"/>
    <mergeCell ref="K276:K280"/>
    <mergeCell ref="K281:K285"/>
    <mergeCell ref="L234:L238"/>
    <mergeCell ref="O234:O238"/>
    <mergeCell ref="P234:P238"/>
    <mergeCell ref="Q234:Q238"/>
    <mergeCell ref="Q255:Q259"/>
    <mergeCell ref="P255:P259"/>
    <mergeCell ref="O255:O259"/>
    <mergeCell ref="N255:N259"/>
    <mergeCell ref="L255:L259"/>
    <mergeCell ref="Q281:Q285"/>
    <mergeCell ref="Q276:Q280"/>
    <mergeCell ref="P281:P285"/>
    <mergeCell ref="P276:P280"/>
    <mergeCell ref="O281:O285"/>
    <mergeCell ref="L281:L285"/>
    <mergeCell ref="O276:O280"/>
    <mergeCell ref="L276:L280"/>
    <mergeCell ref="M234:M238"/>
    <mergeCell ref="N234:N238"/>
    <mergeCell ref="L52:L56"/>
    <mergeCell ref="L57:L61"/>
    <mergeCell ref="O52:O56"/>
    <mergeCell ref="O57:O61"/>
    <mergeCell ref="J234:J238"/>
    <mergeCell ref="K234:K238"/>
    <mergeCell ref="L198:L202"/>
    <mergeCell ref="L203:L207"/>
    <mergeCell ref="L208:L212"/>
    <mergeCell ref="L183:L187"/>
    <mergeCell ref="L188:L192"/>
    <mergeCell ref="L193:L197"/>
    <mergeCell ref="L95:L99"/>
    <mergeCell ref="L100:L104"/>
    <mergeCell ref="L105:L109"/>
    <mergeCell ref="L110:L114"/>
    <mergeCell ref="L115:L119"/>
    <mergeCell ref="N162:N166"/>
    <mergeCell ref="N152:N156"/>
    <mergeCell ref="N157:N161"/>
    <mergeCell ref="Q152:Q156"/>
    <mergeCell ref="O157:O161"/>
    <mergeCell ref="P157:P161"/>
    <mergeCell ref="Q157:Q161"/>
    <mergeCell ref="P203:P207"/>
    <mergeCell ref="O203:O207"/>
    <mergeCell ref="N147:N151"/>
    <mergeCell ref="P110:P114"/>
    <mergeCell ref="Q110:Q114"/>
    <mergeCell ref="O105:O109"/>
    <mergeCell ref="O110:O114"/>
    <mergeCell ref="M188:M192"/>
    <mergeCell ref="M193:M197"/>
    <mergeCell ref="M198:M202"/>
    <mergeCell ref="M203:M207"/>
    <mergeCell ref="N183:N187"/>
    <mergeCell ref="N188:N192"/>
    <mergeCell ref="N193:N197"/>
    <mergeCell ref="N198:N202"/>
    <mergeCell ref="N203:N207"/>
    <mergeCell ref="M183:M187"/>
    <mergeCell ref="J52:J61"/>
    <mergeCell ref="L44:L48"/>
    <mergeCell ref="Q90:Q94"/>
    <mergeCell ref="N95:N99"/>
    <mergeCell ref="P95:P99"/>
    <mergeCell ref="Q95:Q99"/>
    <mergeCell ref="N80:N84"/>
    <mergeCell ref="P80:P84"/>
    <mergeCell ref="Q80:Q84"/>
    <mergeCell ref="Q85:Q89"/>
    <mergeCell ref="P85:P89"/>
    <mergeCell ref="N85:N89"/>
    <mergeCell ref="O95:O99"/>
    <mergeCell ref="O80:O84"/>
    <mergeCell ref="O85:O89"/>
    <mergeCell ref="O90:O94"/>
    <mergeCell ref="N90:N94"/>
    <mergeCell ref="N52:N56"/>
    <mergeCell ref="N57:N61"/>
    <mergeCell ref="P52:P56"/>
    <mergeCell ref="P90:P94"/>
    <mergeCell ref="Q52:Q56"/>
    <mergeCell ref="P57:P61"/>
    <mergeCell ref="Q57:Q61"/>
    <mergeCell ref="L34:L38"/>
    <mergeCell ref="L39:L43"/>
    <mergeCell ref="J34:J48"/>
    <mergeCell ref="K34:K38"/>
    <mergeCell ref="K39:K43"/>
    <mergeCell ref="K44:K48"/>
    <mergeCell ref="P34:P38"/>
    <mergeCell ref="Q34:Q38"/>
    <mergeCell ref="N39:N43"/>
    <mergeCell ref="N44:N48"/>
    <mergeCell ref="P39:P43"/>
    <mergeCell ref="P44:P48"/>
    <mergeCell ref="Q39:Q43"/>
    <mergeCell ref="Q44:Q48"/>
    <mergeCell ref="M34:M38"/>
    <mergeCell ref="M39:M43"/>
    <mergeCell ref="M44:M48"/>
    <mergeCell ref="N34:N38"/>
    <mergeCell ref="O39:O43"/>
    <mergeCell ref="O44:O48"/>
    <mergeCell ref="O34:O38"/>
    <mergeCell ref="J1:Q1"/>
    <mergeCell ref="J3:J17"/>
    <mergeCell ref="K3:K7"/>
    <mergeCell ref="K8:K12"/>
    <mergeCell ref="K13:K17"/>
    <mergeCell ref="Q3:Q7"/>
    <mergeCell ref="Q8:Q12"/>
    <mergeCell ref="Q13:Q17"/>
    <mergeCell ref="L3:L7"/>
    <mergeCell ref="L8:L12"/>
    <mergeCell ref="L13:L17"/>
    <mergeCell ref="O3:O7"/>
    <mergeCell ref="O8:O12"/>
    <mergeCell ref="O13:O17"/>
    <mergeCell ref="P3:P7"/>
    <mergeCell ref="P8:P12"/>
    <mergeCell ref="P13:P17"/>
    <mergeCell ref="M3:M7"/>
    <mergeCell ref="M8:M12"/>
    <mergeCell ref="N3:N7"/>
    <mergeCell ref="M13:M17"/>
    <mergeCell ref="N8:N12"/>
    <mergeCell ref="N13:N17"/>
    <mergeCell ref="K120:K124"/>
    <mergeCell ref="J147:J166"/>
    <mergeCell ref="K147:K151"/>
    <mergeCell ref="K152:K156"/>
    <mergeCell ref="K157:K161"/>
    <mergeCell ref="K162:K166"/>
    <mergeCell ref="L147:L151"/>
    <mergeCell ref="L152:L156"/>
    <mergeCell ref="L162:L166"/>
    <mergeCell ref="L157:L161"/>
    <mergeCell ref="J80:J124"/>
    <mergeCell ref="K115:K119"/>
    <mergeCell ref="N110:N114"/>
    <mergeCell ref="K52:K56"/>
    <mergeCell ref="M115:M119"/>
    <mergeCell ref="M110:M114"/>
    <mergeCell ref="M105:M109"/>
    <mergeCell ref="M100:M104"/>
    <mergeCell ref="M80:M84"/>
    <mergeCell ref="M85:M89"/>
    <mergeCell ref="M90:M94"/>
    <mergeCell ref="M95:M99"/>
    <mergeCell ref="L80:L84"/>
    <mergeCell ref="L85:L89"/>
    <mergeCell ref="L90:L94"/>
    <mergeCell ref="M52:M56"/>
    <mergeCell ref="M57:M61"/>
    <mergeCell ref="K80:K84"/>
    <mergeCell ref="K85:K89"/>
    <mergeCell ref="K90:K94"/>
    <mergeCell ref="K95:K99"/>
    <mergeCell ref="K100:K104"/>
    <mergeCell ref="K105:K109"/>
    <mergeCell ref="K110:K114"/>
    <mergeCell ref="K57:K61"/>
    <mergeCell ref="N115:N119"/>
    <mergeCell ref="P115:P119"/>
    <mergeCell ref="Q115:Q119"/>
    <mergeCell ref="Q100:Q104"/>
    <mergeCell ref="P100:P104"/>
    <mergeCell ref="N100:N104"/>
    <mergeCell ref="N105:N109"/>
    <mergeCell ref="P105:P109"/>
    <mergeCell ref="M255:M259"/>
    <mergeCell ref="Q120:Q124"/>
    <mergeCell ref="Q198:Q202"/>
    <mergeCell ref="P162:P166"/>
    <mergeCell ref="Q162:Q166"/>
    <mergeCell ref="P183:P187"/>
    <mergeCell ref="P188:P192"/>
    <mergeCell ref="Q203:Q207"/>
    <mergeCell ref="Q208:Q212"/>
    <mergeCell ref="Q183:Q187"/>
    <mergeCell ref="Q188:Q192"/>
    <mergeCell ref="Q193:Q197"/>
    <mergeCell ref="Q147:Q151"/>
    <mergeCell ref="Q105:Q109"/>
    <mergeCell ref="O115:O119"/>
    <mergeCell ref="O100:O104"/>
    <mergeCell ref="N281:N285"/>
    <mergeCell ref="M281:M285"/>
    <mergeCell ref="N276:N280"/>
    <mergeCell ref="M276:M280"/>
    <mergeCell ref="O208:O212"/>
    <mergeCell ref="P208:P212"/>
    <mergeCell ref="L120:L124"/>
    <mergeCell ref="M120:M124"/>
    <mergeCell ref="N120:N124"/>
    <mergeCell ref="O120:O124"/>
    <mergeCell ref="P120:P124"/>
    <mergeCell ref="P193:P197"/>
    <mergeCell ref="O198:O202"/>
    <mergeCell ref="P198:P202"/>
    <mergeCell ref="O147:O151"/>
    <mergeCell ref="O152:O156"/>
    <mergeCell ref="P147:P151"/>
    <mergeCell ref="P152:P156"/>
    <mergeCell ref="M147:M151"/>
    <mergeCell ref="M152:M156"/>
    <mergeCell ref="M162:M166"/>
    <mergeCell ref="M157:M161"/>
    <mergeCell ref="M208:M212"/>
    <mergeCell ref="O162:O166"/>
    <mergeCell ref="J183:J212"/>
    <mergeCell ref="K183:K187"/>
    <mergeCell ref="K188:K192"/>
    <mergeCell ref="K193:K197"/>
    <mergeCell ref="K198:K202"/>
    <mergeCell ref="K203:K207"/>
    <mergeCell ref="K208:K212"/>
    <mergeCell ref="O183:O187"/>
    <mergeCell ref="O188:O192"/>
    <mergeCell ref="O193:O197"/>
    <mergeCell ref="N208:N212"/>
  </mergeCells>
  <pageMargins left="0.7" right="0.7" top="0.75" bottom="0.75" header="0.3" footer="0.3"/>
  <pageSetup orientation="portrait" r:id="rId1"/>
  <ignoredErrors>
    <ignoredError sqref="P90 P1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 Abdelmaula</dc:creator>
  <cp:lastModifiedBy>zeinab</cp:lastModifiedBy>
  <dcterms:created xsi:type="dcterms:W3CDTF">2025-07-01T10:25:15Z</dcterms:created>
  <dcterms:modified xsi:type="dcterms:W3CDTF">2025-07-25T06:43:43Z</dcterms:modified>
</cp:coreProperties>
</file>