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11352" windowHeight="8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" i="1" l="1"/>
  <c r="B18" i="1"/>
  <c r="D33" i="1"/>
  <c r="D34" i="1"/>
  <c r="C24" i="1"/>
  <c r="D24" i="1"/>
  <c r="B24" i="1"/>
  <c r="B6" i="1"/>
  <c r="B12" i="1"/>
  <c r="D32" i="1"/>
  <c r="D35" i="1"/>
  <c r="B8" i="1"/>
  <c r="D25" i="1"/>
  <c r="D29" i="1"/>
  <c r="C43" i="1"/>
  <c r="C45" i="1"/>
  <c r="C46" i="1"/>
  <c r="D28" i="1"/>
  <c r="D30" i="1"/>
  <c r="C54" i="1"/>
  <c r="C51" i="1"/>
  <c r="C53" i="1"/>
  <c r="C44" i="1"/>
  <c r="C52" i="1"/>
  <c r="F53" i="1"/>
  <c r="F44" i="1"/>
  <c r="G54" i="1"/>
  <c r="G44" i="1"/>
  <c r="D44" i="1"/>
  <c r="F51" i="1"/>
  <c r="D54" i="1"/>
  <c r="D43" i="1"/>
  <c r="F52" i="1"/>
  <c r="E46" i="1"/>
  <c r="G46" i="1"/>
  <c r="E45" i="1"/>
  <c r="E53" i="1"/>
  <c r="G43" i="1"/>
  <c r="E44" i="1"/>
  <c r="D36" i="1"/>
  <c r="G51" i="1"/>
  <c r="G52" i="1"/>
  <c r="C48" i="1"/>
  <c r="E54" i="1"/>
  <c r="F46" i="1"/>
  <c r="F43" i="1"/>
  <c r="D52" i="1"/>
  <c r="F45" i="1"/>
  <c r="D46" i="1"/>
  <c r="G53" i="1"/>
  <c r="D51" i="1"/>
  <c r="E51" i="1"/>
  <c r="G45" i="1"/>
  <c r="D53" i="1"/>
  <c r="E52" i="1"/>
  <c r="F54" i="1"/>
  <c r="E43" i="1"/>
  <c r="D45" i="1"/>
</calcChain>
</file>

<file path=xl/sharedStrings.xml><?xml version="1.0" encoding="utf-8"?>
<sst xmlns="http://schemas.openxmlformats.org/spreadsheetml/2006/main" count="53" uniqueCount="48">
  <si>
    <t xml:space="preserve">Before </t>
  </si>
  <si>
    <t>After</t>
  </si>
  <si>
    <t>Difference</t>
  </si>
  <si>
    <t>Total time saved</t>
  </si>
  <si>
    <t>hrs</t>
  </si>
  <si>
    <t>Value of time saved</t>
  </si>
  <si>
    <t>Increased operating cost/mile</t>
  </si>
  <si>
    <t># Vehicle miles per year</t>
  </si>
  <si>
    <t># Vehicles per year</t>
  </si>
  <si>
    <t>Non-fatal crash cost</t>
  </si>
  <si>
    <t>BENEFITS:</t>
  </si>
  <si>
    <t>COSTS:</t>
  </si>
  <si>
    <t>Cost of An Accident</t>
  </si>
  <si>
    <t>(as % VSL)</t>
  </si>
  <si>
    <t>VSL (Millions)</t>
  </si>
  <si>
    <t>Sensitivity Analysis</t>
  </si>
  <si>
    <t>Net Benefits</t>
  </si>
  <si>
    <t>Fatal crash cost</t>
  </si>
  <si>
    <t>Operating cost</t>
  </si>
  <si>
    <t>Distance (miles)</t>
  </si>
  <si>
    <t>Avg hrly wage ($)</t>
  </si>
  <si>
    <t>Value of statistical life ($)</t>
  </si>
  <si>
    <t>Assumptions</t>
  </si>
  <si>
    <t>Ex. 17-1</t>
  </si>
  <si>
    <t># Passengers per year</t>
  </si>
  <si>
    <t>Data</t>
  </si>
  <si>
    <t>Assume that this is before tax</t>
  </si>
  <si>
    <t>Average tax rate (percent)</t>
  </si>
  <si>
    <t>Value of time for leisure traveller/ hr</t>
  </si>
  <si>
    <t>Table 17.1</t>
  </si>
  <si>
    <t>Table 17.5</t>
  </si>
  <si>
    <t>Time Saved/vehicle (hrs)</t>
  </si>
  <si>
    <t>Average speed (mph)</t>
  </si>
  <si>
    <t>Before</t>
  </si>
  <si>
    <t>% Leisure vehicles</t>
  </si>
  <si>
    <t>Leisure travellers</t>
  </si>
  <si>
    <t>Business travellers</t>
  </si>
  <si>
    <t>Raising Speed Limit</t>
  </si>
  <si>
    <t>Additional vehicle crashes</t>
  </si>
  <si>
    <t>Additional fatalities</t>
  </si>
  <si>
    <t>Cost of an accident, excluding the value of lost lives (as fraction of VSL)</t>
  </si>
  <si>
    <t>Average hourly wage after tax</t>
  </si>
  <si>
    <t>Assume value of time saved = $3,576,182</t>
  </si>
  <si>
    <t xml:space="preserve">Assume value of time saved = $3,576,182*1.5 = </t>
  </si>
  <si>
    <t>An Accident</t>
  </si>
  <si>
    <t>Cost of</t>
  </si>
  <si>
    <t>Based on Table 17.3, assuming that most crashes are PDO or involve minor injuries.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</si>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</sst>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#,##0.0"/>
  </numFmts>
  <fonts count="5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/>
    <xf numFmtId="172" fontId="0" fillId="0" borderId="0" xfId="0" applyNumberFormat="1"/>
    <xf numFmtId="0" fontId="3" fillId="0" borderId="0" xfId="0" applyFont="1"/>
    <xf numFmtId="0" fontId="3" fillId="0" borderId="0" xfId="0" quotePrefix="1" applyFont="1"/>
    <xf numFmtId="0" fontId="4" fillId="0" borderId="0" xfId="0" applyFont="1"/>
    <xf numFmtId="3" fontId="0" fillId="0" borderId="2" xfId="0" applyNumberFormat="1" applyBorder="1"/>
    <xf numFmtId="0" fontId="3" fillId="0" borderId="0" xfId="0" applyFont="1" applyAlignment="1">
      <alignment wrapText="1"/>
    </xf>
    <xf numFmtId="0" fontId="0" fillId="0" borderId="0" xfId="0" applyFill="1"/>
    <xf numFmtId="3" fontId="0" fillId="0" borderId="0" xfId="0" applyNumberFormat="1" applyBorder="1"/>
    <xf numFmtId="0" fontId="2" fillId="0" borderId="0" xfId="0" applyFont="1" applyAlignment="1">
      <alignment horizontal="right"/>
    </xf>
    <xf numFmtId="3" fontId="2" fillId="0" borderId="0" xfId="0" applyNumberFormat="1" applyFont="1"/>
    <xf numFmtId="0" fontId="2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/>
  </sheetViews>
  <sheetFormatPr defaultRowHeight="13.2"/>
  <cols>
    <col min="1" max="1" width="32" customWidth="1"/>
    <col min="2" max="2" width="14.88671875" customWidth="1"/>
    <col min="3" max="3" width="9.6640625" customWidth="1"/>
    <col min="4" max="4" width="12.44140625" customWidth="1"/>
    <col min="5" max="5" width="13.33203125" customWidth="1"/>
    <col min="6" max="6" width="14.77734375" customWidth="1"/>
    <col min="7" max="7" width="15" customWidth="1"/>
  </cols>
  <sheetData>
    <row r="1" spans="1:3">
      <c r="A1" s="3" t="s">
        <v>23</v>
      </c>
    </row>
    <row r="3" spans="1:3">
      <c r="A3" s="3" t="s">
        <v>25</v>
      </c>
      <c r="B3" s="8" t="s">
        <v>33</v>
      </c>
      <c r="C3" s="8" t="s">
        <v>1</v>
      </c>
    </row>
    <row r="4" spans="1:3">
      <c r="A4" s="8" t="s">
        <v>19</v>
      </c>
      <c r="B4">
        <v>40</v>
      </c>
      <c r="C4">
        <v>40</v>
      </c>
    </row>
    <row r="5" spans="1:3">
      <c r="A5" s="8" t="s">
        <v>32</v>
      </c>
      <c r="B5">
        <v>61</v>
      </c>
      <c r="C5">
        <v>70</v>
      </c>
    </row>
    <row r="6" spans="1:3">
      <c r="A6" t="s">
        <v>8</v>
      </c>
      <c r="B6" s="2">
        <f>5880*365</f>
        <v>2146200</v>
      </c>
    </row>
    <row r="7" spans="1:3">
      <c r="A7" s="8" t="s">
        <v>34</v>
      </c>
      <c r="B7" s="2">
        <v>50</v>
      </c>
    </row>
    <row r="8" spans="1:3">
      <c r="A8" t="s">
        <v>24</v>
      </c>
      <c r="B8" s="2">
        <f>B6*1.6</f>
        <v>3433920</v>
      </c>
    </row>
    <row r="9" spans="1:3">
      <c r="A9" s="8" t="s">
        <v>20</v>
      </c>
      <c r="B9" s="7">
        <v>18.3</v>
      </c>
      <c r="C9" s="8" t="s">
        <v>26</v>
      </c>
    </row>
    <row r="10" spans="1:3" s="8" customFormat="1">
      <c r="A10" s="8" t="s">
        <v>27</v>
      </c>
      <c r="B10" s="9">
        <v>25</v>
      </c>
      <c r="C10" s="8" t="s">
        <v>47</v>
      </c>
    </row>
    <row r="11" spans="1:3" s="8" customFormat="1">
      <c r="A11" s="8" t="s">
        <v>41</v>
      </c>
      <c r="B11" s="9">
        <f>B9*((1-B10/100))</f>
        <v>13.725000000000001</v>
      </c>
    </row>
    <row r="12" spans="1:3">
      <c r="A12" t="s">
        <v>7</v>
      </c>
      <c r="B12" s="2">
        <f>B4*B6</f>
        <v>85848000</v>
      </c>
    </row>
    <row r="13" spans="1:3">
      <c r="A13" s="10" t="s">
        <v>37</v>
      </c>
      <c r="B13" s="2"/>
    </row>
    <row r="14" spans="1:3">
      <c r="A14" s="8" t="s">
        <v>38</v>
      </c>
      <c r="B14" s="2">
        <v>52</v>
      </c>
    </row>
    <row r="15" spans="1:3">
      <c r="A15" s="8" t="s">
        <v>39</v>
      </c>
      <c r="B15" s="7">
        <v>0.1</v>
      </c>
    </row>
    <row r="16" spans="1:3">
      <c r="A16" t="s">
        <v>6</v>
      </c>
      <c r="B16">
        <v>2E-3</v>
      </c>
    </row>
    <row r="17" spans="1:5">
      <c r="A17" s="3" t="s">
        <v>22</v>
      </c>
    </row>
    <row r="18" spans="1:5">
      <c r="A18" s="8" t="s">
        <v>28</v>
      </c>
      <c r="B18">
        <f>0.5*B11</f>
        <v>6.8625000000000007</v>
      </c>
      <c r="C18" s="8" t="s">
        <v>30</v>
      </c>
    </row>
    <row r="19" spans="1:5">
      <c r="A19" s="8" t="s">
        <v>21</v>
      </c>
      <c r="B19" s="2">
        <v>11000000</v>
      </c>
      <c r="C19" s="8" t="s">
        <v>29</v>
      </c>
    </row>
    <row r="20" spans="1:5" ht="26.4">
      <c r="A20" s="12" t="s">
        <v>40</v>
      </c>
      <c r="B20" s="13">
        <v>1.4999999999999999E-2</v>
      </c>
      <c r="C20" s="8" t="s">
        <v>46</v>
      </c>
    </row>
    <row r="22" spans="1:5">
      <c r="B22" s="5" t="s">
        <v>0</v>
      </c>
      <c r="C22" s="5" t="s">
        <v>1</v>
      </c>
      <c r="D22" s="5" t="s">
        <v>2</v>
      </c>
    </row>
    <row r="24" spans="1:5">
      <c r="A24" s="8" t="s">
        <v>31</v>
      </c>
      <c r="B24">
        <f>B4/B5</f>
        <v>0.65573770491803274</v>
      </c>
      <c r="C24">
        <f>C4/C5</f>
        <v>0.5714285714285714</v>
      </c>
      <c r="D24">
        <f>B24-C24</f>
        <v>8.4309133489461341E-2</v>
      </c>
      <c r="E24" t="s">
        <v>4</v>
      </c>
    </row>
    <row r="25" spans="1:5">
      <c r="A25" t="s">
        <v>3</v>
      </c>
      <c r="D25" s="1">
        <f>D24*B8</f>
        <v>289510.8196721311</v>
      </c>
      <c r="E25" t="s">
        <v>4</v>
      </c>
    </row>
    <row r="26" spans="1:5">
      <c r="D26" s="1"/>
    </row>
    <row r="27" spans="1:5">
      <c r="A27" s="3" t="s">
        <v>10</v>
      </c>
      <c r="D27" s="1"/>
    </row>
    <row r="28" spans="1:5">
      <c r="A28" s="8" t="s">
        <v>35</v>
      </c>
      <c r="D28" s="2">
        <f>B18*D25*(B7/100)</f>
        <v>993383.99999999988</v>
      </c>
    </row>
    <row r="29" spans="1:5">
      <c r="A29" s="8" t="s">
        <v>36</v>
      </c>
      <c r="D29" s="2">
        <f>B9*D25*(B7/100)</f>
        <v>2649023.9999999995</v>
      </c>
    </row>
    <row r="30" spans="1:5">
      <c r="A30" t="s">
        <v>5</v>
      </c>
      <c r="D30" s="11">
        <f>SUM(D28:D29)</f>
        <v>3642407.9999999995</v>
      </c>
    </row>
    <row r="31" spans="1:5">
      <c r="A31" s="3" t="s">
        <v>11</v>
      </c>
      <c r="D31" s="2"/>
    </row>
    <row r="32" spans="1:5">
      <c r="A32" t="s">
        <v>18</v>
      </c>
      <c r="D32" s="2">
        <f>B16*B12</f>
        <v>171696</v>
      </c>
    </row>
    <row r="33" spans="1:12" ht="14.4" customHeight="1">
      <c r="A33" t="s">
        <v>17</v>
      </c>
      <c r="D33" s="2">
        <f>B15*B19</f>
        <v>1100000</v>
      </c>
      <c r="G33" s="12"/>
      <c r="H33" s="12"/>
      <c r="I33" s="12"/>
      <c r="J33" s="12"/>
      <c r="K33" s="12"/>
      <c r="L33" s="12"/>
    </row>
    <row r="34" spans="1:12">
      <c r="A34" t="s">
        <v>9</v>
      </c>
      <c r="D34" s="6">
        <f>B14*B20*B19</f>
        <v>8580000</v>
      </c>
    </row>
    <row r="35" spans="1:12">
      <c r="A35" s="8" t="s">
        <v>11</v>
      </c>
      <c r="D35" s="14">
        <f>SUM(D32:D34)</f>
        <v>9851696</v>
      </c>
    </row>
    <row r="36" spans="1:12">
      <c r="A36" s="3" t="s">
        <v>16</v>
      </c>
      <c r="D36" s="2">
        <f>D30-D35</f>
        <v>-6209288</v>
      </c>
    </row>
    <row r="37" spans="1:12">
      <c r="D37" s="2"/>
    </row>
    <row r="38" spans="1:12">
      <c r="A38" s="17" t="s">
        <v>15</v>
      </c>
    </row>
    <row r="39" spans="1:12">
      <c r="A39" s="3"/>
    </row>
    <row r="40" spans="1:12">
      <c r="A40" s="3" t="s">
        <v>42</v>
      </c>
    </row>
    <row r="41" spans="1:12">
      <c r="C41" s="18" t="s">
        <v>14</v>
      </c>
      <c r="D41" s="18"/>
      <c r="E41" s="18"/>
      <c r="F41" s="18"/>
      <c r="G41" s="18"/>
    </row>
    <row r="42" spans="1:12">
      <c r="C42" s="4">
        <v>4</v>
      </c>
      <c r="D42" s="4">
        <v>5</v>
      </c>
      <c r="E42" s="4">
        <v>6</v>
      </c>
      <c r="F42" s="4">
        <v>11</v>
      </c>
      <c r="G42" s="4">
        <v>13</v>
      </c>
    </row>
    <row r="43" spans="1:12">
      <c r="A43" s="15" t="s">
        <v>45</v>
      </c>
      <c r="B43" s="4">
        <v>0.05</v>
      </c>
      <c r="C43" s="2">
        <f>$D$29-D$32-(0.1*C$42)*1000000-(52*B43/100*C$42)*1000000</f>
        <v>1973327.9999999995</v>
      </c>
      <c r="D43" s="2">
        <f>$D$30-$D$32-(0.1*$D$42)*1000000-(52*B43/100*$D$42)*1000000</f>
        <v>2840711.9999999995</v>
      </c>
      <c r="E43" s="2">
        <f>$D$30-$D$32-(0.1*$E$42)*1000000-(52*B43/100*$E$42)*1000000</f>
        <v>2714711.9999999995</v>
      </c>
      <c r="F43" s="2">
        <f>$D$30-$D$32-(0.1*$F$42)*1000000-(52*B43/100*$F$42)*1000000</f>
        <v>2084711.9999999995</v>
      </c>
      <c r="G43" s="2">
        <f>$D$30-$D$32-(0.1*$G$42)*1000000-(52*B43/100*$G$42)*1000000</f>
        <v>1832711.9999999995</v>
      </c>
    </row>
    <row r="44" spans="1:12">
      <c r="A44" s="15" t="s">
        <v>44</v>
      </c>
      <c r="B44" s="4">
        <v>1</v>
      </c>
      <c r="C44" s="2">
        <f>$D$29-D$32-(0.1*C$42)*1000000-(52*B44/100*C$42)*1000000</f>
        <v>-2672.0000000004657</v>
      </c>
      <c r="D44" s="2">
        <f>$D$30-$D$32-(0.1*$D$42)*1000000-(52*B44/100*$D$42)*1000000</f>
        <v>370711.99999999953</v>
      </c>
      <c r="E44" s="2">
        <f>$D$30-$D$32-(0.1*$E$42)*1000000-(52*B44/100*$E$42)*1000000</f>
        <v>-249288.00000000047</v>
      </c>
      <c r="F44" s="2">
        <f>$D$30-$D$32-(0.1*$F$42)*1000000-(52*B44/100*$F$42)*1000000</f>
        <v>-3349288.0000000014</v>
      </c>
      <c r="G44" s="2">
        <f>$D$30-$D$32-(0.1*$G$42)*1000000-(52*B44/100*$G$42)*1000000</f>
        <v>-4589288</v>
      </c>
    </row>
    <row r="45" spans="1:12">
      <c r="A45" s="15" t="s">
        <v>13</v>
      </c>
      <c r="B45" s="4">
        <v>2</v>
      </c>
      <c r="C45" s="2">
        <f>$D$29-D$32-(0.1*C$42)*1000000-(52*B45/100*C$42)*1000000</f>
        <v>-2082672.0000000005</v>
      </c>
      <c r="D45" s="2">
        <f>$D$30-$D$32-(0.1*$D$42)*1000000-(52*B45/100*$D$42)*1000000</f>
        <v>-2229288.0000000005</v>
      </c>
      <c r="E45" s="2">
        <f>$D$30-$D$32-(0.1*$E$42)*1000000-(52*B45/100*$E$42)*1000000</f>
        <v>-3369288.0000000005</v>
      </c>
      <c r="F45" s="2">
        <f>$D$30-$D$32-(0.1*$F$42)*1000000-(52*B45/100*$F$42)*1000000</f>
        <v>-9069288.0000000019</v>
      </c>
      <c r="G45" s="2">
        <f>$D$30-$D$32-(0.1*$G$42)*1000000-(52*B45/100*$G$42)*1000000</f>
        <v>-11349288</v>
      </c>
    </row>
    <row r="46" spans="1:12">
      <c r="B46" s="4">
        <v>4</v>
      </c>
      <c r="C46" s="2">
        <f>$D$29-D$32-(0.1*C$42)*1000000-(52*B46/100*C$42)*1000000</f>
        <v>-6242672</v>
      </c>
      <c r="D46" s="2">
        <f>$D$30-$D$32-(0.1*$D$42)*1000000-(52*B46/100*$D$42)*1000000</f>
        <v>-7429288</v>
      </c>
      <c r="E46" s="2">
        <f>$D$30-$D$32-(0.1*$E$42)*1000000-(52*B46/100*$E$42)*1000000</f>
        <v>-9609288</v>
      </c>
      <c r="F46" s="2">
        <f>$D$30-$D$32-(0.1*$F$42)*1000000-(52*B46/100*$F$42)*1000000</f>
        <v>-20509288.000000004</v>
      </c>
      <c r="G46" s="2">
        <f>$D$30-$D$32-(0.1*$G$42)*1000000-(52*B46/100*$G$42)*1000000</f>
        <v>-24869288</v>
      </c>
    </row>
    <row r="48" spans="1:12">
      <c r="A48" s="3" t="s">
        <v>43</v>
      </c>
      <c r="C48" s="16">
        <f>D30*1.5</f>
        <v>5463611.9999999991</v>
      </c>
    </row>
    <row r="49" spans="1:7">
      <c r="C49" s="18" t="s">
        <v>14</v>
      </c>
      <c r="D49" s="18"/>
      <c r="E49" s="18"/>
      <c r="F49" s="18"/>
      <c r="G49" s="18"/>
    </row>
    <row r="50" spans="1:7">
      <c r="C50" s="4">
        <v>4</v>
      </c>
      <c r="D50" s="4">
        <v>5</v>
      </c>
      <c r="E50" s="4">
        <v>6</v>
      </c>
      <c r="F50" s="4">
        <v>11</v>
      </c>
      <c r="G50" s="4">
        <v>13</v>
      </c>
    </row>
    <row r="51" spans="1:7">
      <c r="A51" s="15" t="s">
        <v>12</v>
      </c>
      <c r="B51" s="4">
        <v>0.05</v>
      </c>
      <c r="C51" s="2">
        <f>$D$29*1.5-D$32-(0.1*C$42)*1000000-(52*B51/100*C$42)*1000000</f>
        <v>3297839.9999999991</v>
      </c>
      <c r="D51" s="2">
        <f>$D$30*1.5-$D$32-(0.1*$D$42)*1000000-(52*B51/100*$D$42)*1000000</f>
        <v>4661915.9999999991</v>
      </c>
      <c r="E51" s="2">
        <f>$D$30*1.5-$D$32-(0.1*$E$42)*1000000-(52*B51/100*$E$42)*1000000</f>
        <v>4535915.9999999991</v>
      </c>
      <c r="F51" s="2">
        <f>$D$30*1.5-$D$32-(0.1*$F$42)*1000000-(52*B51/100*$F$42)*1000000</f>
        <v>3905915.9999999991</v>
      </c>
      <c r="G51" s="2">
        <f>$D$30*1.5-$D$32-(0.1*$G$42)*1000000-(52*B51/100*$G$42)*1000000</f>
        <v>3653915.9999999991</v>
      </c>
    </row>
    <row r="52" spans="1:7">
      <c r="A52" s="15" t="s">
        <v>13</v>
      </c>
      <c r="B52" s="4">
        <v>1</v>
      </c>
      <c r="C52" s="2">
        <f>$D$29*1.5-D$32-(0.1*C$42)*1000000-(52*B52/100*C$42)*1000000</f>
        <v>1321839.9999999991</v>
      </c>
      <c r="D52" s="2">
        <f>$D$30*1.5-$D$32-(0.1*$D$42)*1000000-(52*B52/100*$D$42)*1000000</f>
        <v>2191915.9999999991</v>
      </c>
      <c r="E52" s="2">
        <f>$D$30*1.5-$D$32-(0.1*$E$42)*1000000-(52*B52/100*$E$42)*1000000</f>
        <v>1571915.9999999991</v>
      </c>
      <c r="F52" s="2">
        <f>$D$30*1.5-$D$32-(0.1*$F$42)*1000000-(52*B52/100*$F$42)*1000000</f>
        <v>-1528084.0000000019</v>
      </c>
      <c r="G52" s="2">
        <f>$D$30*1.5-$D$32-(0.1*$G$42)*1000000-(52*B52/100*$G$42)*1000000</f>
        <v>-2768084.0000000009</v>
      </c>
    </row>
    <row r="53" spans="1:7">
      <c r="A53" s="3"/>
      <c r="B53" s="4">
        <v>2</v>
      </c>
      <c r="C53" s="2">
        <f>$D$29*1.5-D$32-(0.1*C$42)*1000000-(52*B53/100*C$42)*1000000</f>
        <v>-758160.00000000093</v>
      </c>
      <c r="D53" s="2">
        <f>$D$30*1.5-$D$32-(0.1*$D$42)*1000000-(52*B53/100*$D$42)*1000000</f>
        <v>-408084.00000000093</v>
      </c>
      <c r="E53" s="2">
        <f>$D$30*1.5-$D$32-(0.1*$E$42)*1000000-(52*B53/100*$E$42)*1000000</f>
        <v>-1548084.0000000009</v>
      </c>
      <c r="F53" s="2">
        <f>$D$30*1.5-$D$32-(0.1*$F$42)*1000000-(52*B53/100*$F$42)*1000000</f>
        <v>-7248084.0000000028</v>
      </c>
      <c r="G53" s="2">
        <f>$D$30*1.5-$D$32-(0.1*$G$42)*1000000-(52*B53/100*$G$42)*1000000</f>
        <v>-9528084</v>
      </c>
    </row>
    <row r="54" spans="1:7">
      <c r="B54" s="4">
        <v>4</v>
      </c>
      <c r="C54" s="2">
        <f>$D$29*1.5-D$32-(0.1*C$42)*1000000-(52*B54/100*C$42)*1000000</f>
        <v>-4918160.0000000009</v>
      </c>
      <c r="D54" s="2">
        <f>$D$30*1.5-$D$32-(0.1*$D$42)*1000000-(52*B54/100*$D$42)*1000000</f>
        <v>-5608084.0000000009</v>
      </c>
      <c r="E54" s="2">
        <f>$D$30*1.5-$D$32-(0.1*$E$42)*1000000-(52*B54/100*$E$42)*1000000</f>
        <v>-7788084.0000000009</v>
      </c>
      <c r="F54" s="2">
        <f>$D$30*1.5-$D$32-(0.1*$F$42)*1000000-(52*B54/100*$F$42)*1000000</f>
        <v>-18688084.000000004</v>
      </c>
      <c r="G54" s="2">
        <f>$D$30*1.5-$D$32-(0.1*$G$42)*1000000-(52*B54/100*$G$42)*1000000</f>
        <v>-23048084</v>
      </c>
    </row>
  </sheetData>
  <mergeCells count="2">
    <mergeCell ref="C41:G41"/>
    <mergeCell ref="C49:G49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AEB</dc:creator>
  <cp:lastModifiedBy>Boardman</cp:lastModifiedBy>
  <dcterms:created xsi:type="dcterms:W3CDTF">2006-01-10T18:38:35Z</dcterms:created>
  <dcterms:modified xsi:type="dcterms:W3CDTF">2018-05-22T08:05:34Z</dcterms:modified>
</cp:coreProperties>
</file>