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5605" windowHeight="14520"/>
  </bookViews>
  <sheets>
    <sheet name="Main" sheetId="5" r:id="rId1"/>
    <sheet name="Original" sheetId="4" r:id="rId2"/>
  </sheets>
  <definedNames>
    <definedName name="OpenSolver_ChosenSolver" localSheetId="1" hidden="1">CBC</definedName>
    <definedName name="OpenSolver_DualsNewSheet" localSheetId="1" hidden="1">FALSE</definedName>
    <definedName name="OpenSolver_LinearityCheck" localSheetId="1" hidden="1">1</definedName>
    <definedName name="OpenSolver_UpdateSensitivity" localSheetId="1" hidden="1">TRUE</definedName>
    <definedName name="solver_adj" localSheetId="1" hidden="1">Original!$E$15:$H$18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Original!$E$21</definedName>
    <definedName name="solver_lhs2" localSheetId="1" hidden="1">Original!$E$25:$G$25</definedName>
    <definedName name="solver_lhs3" localSheetId="1" hidden="1">Original!$F$21</definedName>
    <definedName name="solver_lhs4" localSheetId="1" hidden="1">Original!$G$21</definedName>
    <definedName name="solver_lhs5" localSheetId="1" hidden="1">Original!$G$21</definedName>
    <definedName name="solver_lhs6" localSheetId="1" hidden="1">Original!$I$15:$I$18</definedName>
    <definedName name="solver_lhs7" localSheetId="1" hidden="1">Original!$G$21</definedName>
    <definedName name="solver_lhs8" localSheetId="1" hidden="1">Original!$I$15:$I$18</definedName>
    <definedName name="solver_lin" localSheetId="1" hidden="1">1</definedName>
    <definedName name="solver_neg" localSheetId="1" hidden="1">1</definedName>
    <definedName name="solver_num" localSheetId="1" hidden="1">6</definedName>
    <definedName name="solver_nwt" localSheetId="1" hidden="1">1</definedName>
    <definedName name="solver_opt" localSheetId="1" hidden="1">Original!$L$22</definedName>
    <definedName name="solver_pre" localSheetId="1" hidden="1">0.000001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3</definedName>
    <definedName name="solver_rel6" localSheetId="1" hidden="1">1</definedName>
    <definedName name="solver_rel7" localSheetId="1" hidden="1">3</definedName>
    <definedName name="solver_rel8" localSheetId="1" hidden="1">1</definedName>
    <definedName name="solver_rhs1" localSheetId="1" hidden="1">Original!$E$20</definedName>
    <definedName name="solver_rhs2" localSheetId="1" hidden="1">Original!$E$26:$G$26</definedName>
    <definedName name="solver_rhs3" localSheetId="1" hidden="1">Original!$F$20</definedName>
    <definedName name="solver_rhs4" localSheetId="1" hidden="1">Original!$G$20</definedName>
    <definedName name="solver_rhs5" localSheetId="1" hidden="1">Original!$G$19</definedName>
    <definedName name="solver_rhs6" localSheetId="1" hidden="1">Original!$F$7:$F$10</definedName>
    <definedName name="solver_rhs7" localSheetId="1" hidden="1">Original!$N$9</definedName>
    <definedName name="solver_rhs8" localSheetId="1" hidden="1">Original!$F$7:$F$10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tim" localSheetId="1" hidden="1">999999999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5" l="1"/>
  <c r="I7" i="5"/>
  <c r="J7" i="5"/>
  <c r="H15" i="5"/>
  <c r="K3" i="5"/>
  <c r="K4" i="5"/>
  <c r="K5" i="5"/>
  <c r="K6" i="5"/>
  <c r="H14" i="5"/>
  <c r="H16" i="5"/>
  <c r="H11" i="5"/>
  <c r="H10" i="5"/>
  <c r="K7" i="5"/>
  <c r="H12" i="5"/>
  <c r="H20" i="5"/>
  <c r="H19" i="5"/>
  <c r="H18" i="5"/>
  <c r="L7" i="5"/>
  <c r="G24" i="4"/>
  <c r="E24" i="4"/>
  <c r="K15" i="4"/>
  <c r="K22" i="4"/>
  <c r="J15" i="4"/>
  <c r="J22" i="4"/>
  <c r="G25" i="4"/>
  <c r="F25" i="4"/>
  <c r="E25" i="4"/>
  <c r="E21" i="4"/>
  <c r="F21" i="4"/>
  <c r="G21" i="4"/>
  <c r="F24" i="4"/>
  <c r="E22" i="4"/>
  <c r="F22" i="4"/>
  <c r="G22" i="4"/>
  <c r="J16" i="4"/>
  <c r="J17" i="4"/>
  <c r="J18" i="4"/>
  <c r="K16" i="4"/>
  <c r="K17" i="4"/>
  <c r="K18" i="4"/>
  <c r="L22" i="4"/>
  <c r="G20" i="4"/>
  <c r="F20" i="4"/>
  <c r="E20" i="4"/>
  <c r="G19" i="4"/>
  <c r="F19" i="4"/>
  <c r="E19" i="4"/>
  <c r="I18" i="4"/>
  <c r="I17" i="4"/>
  <c r="I16" i="4"/>
  <c r="I15" i="4"/>
</calcChain>
</file>

<file path=xl/sharedStrings.xml><?xml version="1.0" encoding="utf-8"?>
<sst xmlns="http://schemas.openxmlformats.org/spreadsheetml/2006/main" count="68" uniqueCount="59">
  <si>
    <t>Available</t>
  </si>
  <si>
    <t>Profit</t>
  </si>
  <si>
    <t>Total Cost</t>
  </si>
  <si>
    <t xml:space="preserve">Raw Gas </t>
  </si>
  <si>
    <t>Octane</t>
  </si>
  <si>
    <t>Purchase Price</t>
  </si>
  <si>
    <t>Fuel Blend Type</t>
  </si>
  <si>
    <t>Min. Octane Rating</t>
  </si>
  <si>
    <t>Selling Price</t>
  </si>
  <si>
    <t>Demand Pattern</t>
  </si>
  <si>
    <t xml:space="preserve">  Type</t>
  </si>
  <si>
    <t>Rating</t>
  </si>
  <si>
    <t>(Bbl / day)</t>
  </si>
  <si>
    <t>($ / Bbl)</t>
  </si>
  <si>
    <t>($/Bbl)</t>
  </si>
  <si>
    <t>Min</t>
  </si>
  <si>
    <t>Max</t>
  </si>
  <si>
    <t>Decision Variables</t>
  </si>
  <si>
    <t>Raw Gas Type</t>
  </si>
  <si>
    <t>For Resale</t>
  </si>
  <si>
    <t>Total Bought</t>
  </si>
  <si>
    <t>Resale Revenue</t>
  </si>
  <si>
    <t>Min for Sale</t>
  </si>
  <si>
    <t>Max for Sale</t>
  </si>
  <si>
    <t>Total For Sale</t>
  </si>
  <si>
    <t>Total Revenue</t>
  </si>
  <si>
    <t>Average Octane</t>
  </si>
  <si>
    <t>Blend Constraint</t>
  </si>
  <si>
    <t>This is fyi…….</t>
  </si>
  <si>
    <t>Fill this in…..</t>
  </si>
  <si>
    <t>Check Value</t>
  </si>
  <si>
    <t>Type</t>
  </si>
  <si>
    <t>Octane Rating</t>
  </si>
  <si>
    <t>Quantity Available</t>
  </si>
  <si>
    <t>Resale Price</t>
  </si>
  <si>
    <t>Raw Gas Type Information</t>
  </si>
  <si>
    <t>Min Octane Rating</t>
  </si>
  <si>
    <t>Sale Price</t>
  </si>
  <si>
    <t>Min Quantity</t>
  </si>
  <si>
    <t>Max Quantity</t>
  </si>
  <si>
    <t>Blended Gas Type Information</t>
  </si>
  <si>
    <t>Blend Type 1</t>
  </si>
  <si>
    <t>Blend Type 2</t>
  </si>
  <si>
    <t>Blend Type 3</t>
  </si>
  <si>
    <t>Raw Type 1</t>
  </si>
  <si>
    <t>Raw Type 2</t>
  </si>
  <si>
    <t>Raw Type 3</t>
  </si>
  <si>
    <t>Raw Type 4</t>
  </si>
  <si>
    <t>Resale</t>
  </si>
  <si>
    <t>Quantity of Raw Gas Types Allocated for Each Blend Type &amp; Resale</t>
  </si>
  <si>
    <t>Resale Cost</t>
  </si>
  <si>
    <t>Blend Cost</t>
  </si>
  <si>
    <t>Blend Revenue</t>
  </si>
  <si>
    <t>Total Profit</t>
  </si>
  <si>
    <t xml:space="preserve">Final Cost/Revenue/Profit </t>
  </si>
  <si>
    <t>Blend/Resale Total</t>
  </si>
  <si>
    <t>Blend Total</t>
  </si>
  <si>
    <t>Resale Profit</t>
  </si>
  <si>
    <t>Blend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</si>
</sst>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/>
      <top style="thick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7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166" fontId="2" fillId="0" borderId="0" xfId="1" applyNumberFormat="1" applyFont="1"/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horizontal="center" vertical="top" wrapText="1"/>
    </xf>
    <xf numFmtId="166" fontId="2" fillId="0" borderId="12" xfId="1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Fill="1"/>
    <xf numFmtId="0" fontId="2" fillId="0" borderId="13" xfId="0" applyFont="1" applyBorder="1"/>
    <xf numFmtId="0" fontId="2" fillId="0" borderId="16" xfId="0" applyFont="1" applyBorder="1"/>
    <xf numFmtId="0" fontId="2" fillId="0" borderId="0" xfId="0" applyFont="1" applyFill="1" applyBorder="1"/>
    <xf numFmtId="0" fontId="2" fillId="0" borderId="2" xfId="0" applyFont="1" applyBorder="1"/>
    <xf numFmtId="0" fontId="2" fillId="0" borderId="1" xfId="0" applyFont="1" applyBorder="1"/>
    <xf numFmtId="0" fontId="2" fillId="0" borderId="14" xfId="0" applyFont="1" applyBorder="1"/>
    <xf numFmtId="0" fontId="2" fillId="0" borderId="17" xfId="0" applyFont="1" applyBorder="1"/>
    <xf numFmtId="166" fontId="2" fillId="2" borderId="0" xfId="1" applyNumberFormat="1" applyFont="1" applyFill="1" applyBorder="1"/>
    <xf numFmtId="166" fontId="2" fillId="2" borderId="18" xfId="1" applyNumberFormat="1" applyFont="1" applyFill="1" applyBorder="1"/>
    <xf numFmtId="166" fontId="2" fillId="0" borderId="0" xfId="1" applyNumberFormat="1" applyFont="1" applyFill="1" applyBorder="1"/>
    <xf numFmtId="165" fontId="2" fillId="0" borderId="0" xfId="2" applyNumberFormat="1" applyFont="1"/>
    <xf numFmtId="0" fontId="2" fillId="0" borderId="18" xfId="0" applyFont="1" applyBorder="1"/>
    <xf numFmtId="0" fontId="2" fillId="0" borderId="19" xfId="0" applyFont="1" applyBorder="1"/>
    <xf numFmtId="166" fontId="2" fillId="2" borderId="20" xfId="1" applyNumberFormat="1" applyFont="1" applyFill="1" applyBorder="1"/>
    <xf numFmtId="166" fontId="2" fillId="2" borderId="19" xfId="1" applyNumberFormat="1" applyFont="1" applyFill="1" applyBorder="1"/>
    <xf numFmtId="0" fontId="2" fillId="0" borderId="0" xfId="0" applyFont="1" applyBorder="1"/>
    <xf numFmtId="165" fontId="2" fillId="3" borderId="0" xfId="2" applyNumberFormat="1" applyFont="1" applyFill="1"/>
    <xf numFmtId="0" fontId="2" fillId="0" borderId="0" xfId="0" applyNumberFormat="1" applyFont="1"/>
    <xf numFmtId="166" fontId="2" fillId="0" borderId="0" xfId="0" applyNumberFormat="1" applyFont="1"/>
    <xf numFmtId="165" fontId="2" fillId="0" borderId="0" xfId="2" applyNumberFormat="1" applyFont="1" applyFill="1"/>
    <xf numFmtId="165" fontId="2" fillId="0" borderId="0" xfId="0" applyNumberFormat="1" applyFont="1"/>
    <xf numFmtId="0" fontId="4" fillId="0" borderId="0" xfId="0" applyFont="1"/>
    <xf numFmtId="164" fontId="2" fillId="0" borderId="0" xfId="0" applyNumberFormat="1" applyFont="1"/>
    <xf numFmtId="0" fontId="7" fillId="0" borderId="0" xfId="0" applyFont="1"/>
    <xf numFmtId="3" fontId="0" fillId="0" borderId="0" xfId="0" applyNumberFormat="1"/>
    <xf numFmtId="4" fontId="0" fillId="0" borderId="0" xfId="0" applyNumberFormat="1"/>
    <xf numFmtId="167" fontId="0" fillId="0" borderId="0" xfId="0" applyNumberFormat="1"/>
    <xf numFmtId="4" fontId="0" fillId="5" borderId="21" xfId="0" applyNumberFormat="1" applyFill="1" applyBorder="1"/>
    <xf numFmtId="167" fontId="7" fillId="9" borderId="0" xfId="0" applyNumberFormat="1" applyFont="1" applyFill="1"/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3" fillId="0" borderId="3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375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75" zoomScaleNormal="75" workbookViewId="0">
      <selection activeCell="K14" sqref="K14"/>
    </sheetView>
  </sheetViews>
  <sheetFormatPr defaultRowHeight="15" x14ac:dyDescent="0.25"/>
  <cols>
    <col min="1" max="1" width="5.42578125" bestFit="1" customWidth="1"/>
    <col min="2" max="2" width="17.7109375" bestFit="1" customWidth="1"/>
    <col min="3" max="3" width="17.85546875" bestFit="1" customWidth="1"/>
    <col min="4" max="4" width="14.28515625" bestFit="1" customWidth="1"/>
    <col min="5" max="5" width="13.28515625" bestFit="1" customWidth="1"/>
    <col min="7" max="7" width="18" bestFit="1" customWidth="1"/>
    <col min="8" max="8" width="13.85546875" bestFit="1" customWidth="1"/>
    <col min="9" max="9" width="12.5703125" bestFit="1" customWidth="1"/>
    <col min="10" max="10" width="12.85546875" bestFit="1" customWidth="1"/>
    <col min="11" max="11" width="13.28515625" bestFit="1" customWidth="1"/>
    <col min="12" max="12" width="14.42578125" bestFit="1" customWidth="1"/>
    <col min="13" max="13" width="13.42578125" bestFit="1" customWidth="1"/>
  </cols>
  <sheetData>
    <row r="1" spans="1:14" x14ac:dyDescent="0.25">
      <c r="A1" s="47" t="s">
        <v>35</v>
      </c>
      <c r="B1" s="47"/>
      <c r="C1" s="47"/>
      <c r="D1" s="47"/>
      <c r="E1" s="47"/>
      <c r="G1" s="50" t="s">
        <v>49</v>
      </c>
      <c r="H1" s="50"/>
      <c r="I1" s="50"/>
      <c r="J1" s="50"/>
      <c r="K1" s="50"/>
      <c r="L1" s="50"/>
    </row>
    <row r="2" spans="1:14" x14ac:dyDescent="0.25">
      <c r="A2" s="41" t="s">
        <v>31</v>
      </c>
      <c r="B2" s="41" t="s">
        <v>32</v>
      </c>
      <c r="C2" s="41" t="s">
        <v>33</v>
      </c>
      <c r="D2" s="41" t="s">
        <v>5</v>
      </c>
      <c r="E2" s="41" t="s">
        <v>34</v>
      </c>
      <c r="H2" s="41" t="s">
        <v>41</v>
      </c>
      <c r="I2" s="41" t="s">
        <v>42</v>
      </c>
      <c r="J2" s="41" t="s">
        <v>43</v>
      </c>
      <c r="K2" s="41" t="s">
        <v>56</v>
      </c>
      <c r="L2" s="41" t="s">
        <v>48</v>
      </c>
      <c r="M2" s="41"/>
      <c r="N2" s="41"/>
    </row>
    <row r="3" spans="1:14" x14ac:dyDescent="0.25">
      <c r="A3">
        <v>1</v>
      </c>
      <c r="B3">
        <v>68</v>
      </c>
      <c r="C3" s="42">
        <v>4000</v>
      </c>
      <c r="D3" s="44">
        <v>31.02</v>
      </c>
      <c r="E3" s="44">
        <v>36.85</v>
      </c>
      <c r="G3" s="41" t="s">
        <v>44</v>
      </c>
      <c r="H3" s="45">
        <v>0</v>
      </c>
      <c r="I3" s="45">
        <v>0</v>
      </c>
      <c r="J3" s="45">
        <v>3457.4074074074078</v>
      </c>
      <c r="K3" s="43">
        <f>SUM(H3:J3)</f>
        <v>3457.4074074074078</v>
      </c>
      <c r="L3" s="45">
        <v>542.59259259259215</v>
      </c>
    </row>
    <row r="4" spans="1:14" x14ac:dyDescent="0.25">
      <c r="A4">
        <v>2</v>
      </c>
      <c r="B4">
        <v>86</v>
      </c>
      <c r="C4" s="42">
        <v>5050</v>
      </c>
      <c r="D4" s="44">
        <v>33.15</v>
      </c>
      <c r="E4" s="44">
        <v>36.85</v>
      </c>
      <c r="G4" s="41" t="s">
        <v>45</v>
      </c>
      <c r="H4" s="45">
        <v>1509.9715099715099</v>
      </c>
      <c r="I4" s="45">
        <v>0</v>
      </c>
      <c r="J4" s="45">
        <v>3540.0284900284896</v>
      </c>
      <c r="K4" s="43">
        <f>SUM(H4:J4)</f>
        <v>5050</v>
      </c>
      <c r="L4" s="45">
        <v>0</v>
      </c>
    </row>
    <row r="5" spans="1:14" x14ac:dyDescent="0.25">
      <c r="A5">
        <v>3</v>
      </c>
      <c r="B5">
        <v>91</v>
      </c>
      <c r="C5" s="42">
        <v>7100</v>
      </c>
      <c r="D5" s="44">
        <v>36.35</v>
      </c>
      <c r="E5" s="44">
        <v>38.950000000000003</v>
      </c>
      <c r="G5" s="41" t="s">
        <v>46</v>
      </c>
      <c r="H5" s="45">
        <v>0</v>
      </c>
      <c r="I5" s="45">
        <v>0</v>
      </c>
      <c r="J5" s="45">
        <v>7100</v>
      </c>
      <c r="K5" s="43">
        <f>SUM(H5:J5)</f>
        <v>7100</v>
      </c>
      <c r="L5" s="45">
        <v>0</v>
      </c>
    </row>
    <row r="6" spans="1:14" x14ac:dyDescent="0.25">
      <c r="A6">
        <v>4</v>
      </c>
      <c r="B6">
        <v>99</v>
      </c>
      <c r="C6" s="42">
        <v>4300</v>
      </c>
      <c r="D6" s="44">
        <v>38.700000000000003</v>
      </c>
      <c r="E6" s="44">
        <v>38.950000000000003</v>
      </c>
      <c r="G6" s="41" t="s">
        <v>47</v>
      </c>
      <c r="H6" s="45">
        <v>3397.4358974358975</v>
      </c>
      <c r="I6" s="45">
        <v>0</v>
      </c>
      <c r="J6" s="45">
        <v>902.56410256410254</v>
      </c>
      <c r="K6" s="43">
        <f>SUM(H6:J6)</f>
        <v>4300</v>
      </c>
      <c r="L6" s="45">
        <v>0</v>
      </c>
    </row>
    <row r="7" spans="1:14" x14ac:dyDescent="0.25">
      <c r="G7" s="41" t="s">
        <v>55</v>
      </c>
      <c r="H7" s="43">
        <f>SUM(H3:H6)</f>
        <v>4907.4074074074069</v>
      </c>
      <c r="I7" s="43">
        <f>SUM(I3:I6)</f>
        <v>0</v>
      </c>
      <c r="J7" s="43">
        <f>SUM(J3:J6)</f>
        <v>15000</v>
      </c>
      <c r="K7" s="43">
        <f>SUM(K3:K6)</f>
        <v>19907.407407407409</v>
      </c>
      <c r="L7" s="43">
        <f>SUM(L3:L6)</f>
        <v>542.59259259259215</v>
      </c>
    </row>
    <row r="8" spans="1:14" x14ac:dyDescent="0.25">
      <c r="A8" s="48" t="s">
        <v>40</v>
      </c>
      <c r="B8" s="48"/>
      <c r="C8" s="48"/>
      <c r="D8" s="48"/>
      <c r="E8" s="48"/>
    </row>
    <row r="9" spans="1:14" x14ac:dyDescent="0.25">
      <c r="A9" s="41" t="s">
        <v>31</v>
      </c>
      <c r="B9" s="41" t="s">
        <v>36</v>
      </c>
      <c r="C9" s="41" t="s">
        <v>37</v>
      </c>
      <c r="D9" s="41" t="s">
        <v>38</v>
      </c>
      <c r="E9" s="41" t="s">
        <v>39</v>
      </c>
      <c r="G9" s="49" t="s">
        <v>54</v>
      </c>
      <c r="H9" s="49"/>
    </row>
    <row r="10" spans="1:14" x14ac:dyDescent="0.25">
      <c r="A10">
        <v>1</v>
      </c>
      <c r="B10">
        <v>95</v>
      </c>
      <c r="C10" s="44">
        <v>45.15</v>
      </c>
      <c r="D10" s="42">
        <v>0</v>
      </c>
      <c r="E10" s="42">
        <v>10000</v>
      </c>
      <c r="G10" s="41" t="s">
        <v>50</v>
      </c>
      <c r="H10" s="44">
        <f>SUMPRODUCT(D3:D6,L3:L6)</f>
        <v>16831.222222222208</v>
      </c>
    </row>
    <row r="11" spans="1:14" x14ac:dyDescent="0.25">
      <c r="A11">
        <v>2</v>
      </c>
      <c r="B11">
        <v>90</v>
      </c>
      <c r="C11" s="44">
        <v>42.95</v>
      </c>
      <c r="D11" s="42">
        <v>0</v>
      </c>
      <c r="E11" s="42">
        <v>999999</v>
      </c>
      <c r="G11" s="41" t="s">
        <v>21</v>
      </c>
      <c r="H11" s="44">
        <f>SUMPRODUCT(E3:E6,L3:L6)</f>
        <v>19994.537037037022</v>
      </c>
    </row>
    <row r="12" spans="1:14" x14ac:dyDescent="0.25">
      <c r="A12">
        <v>3</v>
      </c>
      <c r="B12">
        <v>85</v>
      </c>
      <c r="C12" s="44">
        <v>40.99</v>
      </c>
      <c r="D12" s="42">
        <v>15000</v>
      </c>
      <c r="E12" s="42">
        <v>999999</v>
      </c>
      <c r="G12" s="41" t="s">
        <v>57</v>
      </c>
      <c r="H12" s="44">
        <f>H11-H10</f>
        <v>3163.3148148148139</v>
      </c>
    </row>
    <row r="13" spans="1:14" x14ac:dyDescent="0.25">
      <c r="H13" s="44"/>
    </row>
    <row r="14" spans="1:14" x14ac:dyDescent="0.25">
      <c r="G14" s="41" t="s">
        <v>51</v>
      </c>
      <c r="H14" s="44">
        <f>SUMPRODUCT(D3:D6,K3:K6)</f>
        <v>699151.27777777775</v>
      </c>
    </row>
    <row r="15" spans="1:14" x14ac:dyDescent="0.25">
      <c r="G15" s="41" t="s">
        <v>52</v>
      </c>
      <c r="H15" s="44">
        <f>SUM(C10*H7,C11*I7,C12*J7)</f>
        <v>836419.44444444438</v>
      </c>
    </row>
    <row r="16" spans="1:14" x14ac:dyDescent="0.25">
      <c r="G16" s="41" t="s">
        <v>58</v>
      </c>
      <c r="H16" s="44">
        <f>H15-H14</f>
        <v>137268.16666666663</v>
      </c>
    </row>
    <row r="17" spans="7:8" x14ac:dyDescent="0.25">
      <c r="H17" s="44"/>
    </row>
    <row r="18" spans="7:8" x14ac:dyDescent="0.25">
      <c r="G18" s="41" t="s">
        <v>2</v>
      </c>
      <c r="H18" s="44">
        <f>SUM(H10,H14)</f>
        <v>715982.5</v>
      </c>
    </row>
    <row r="19" spans="7:8" x14ac:dyDescent="0.25">
      <c r="G19" s="41" t="s">
        <v>25</v>
      </c>
      <c r="H19" s="44">
        <f>SUM(H11,H15)</f>
        <v>856413.98148148134</v>
      </c>
    </row>
    <row r="20" spans="7:8" x14ac:dyDescent="0.25">
      <c r="G20" s="41" t="s">
        <v>53</v>
      </c>
      <c r="H20" s="46">
        <f>SUM(H12,H16)</f>
        <v>140431.48148148143</v>
      </c>
    </row>
  </sheetData>
  <mergeCells count="4">
    <mergeCell ref="A1:E1"/>
    <mergeCell ref="A8:E8"/>
    <mergeCell ref="G9:H9"/>
    <mergeCell ref="G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8"/>
  <sheetViews>
    <sheetView zoomScale="75" zoomScaleNormal="75" workbookViewId="0">
      <selection activeCell="D13" sqref="D13:H18"/>
    </sheetView>
  </sheetViews>
  <sheetFormatPr defaultColWidth="8.85546875" defaultRowHeight="15.75" x14ac:dyDescent="0.25"/>
  <cols>
    <col min="1" max="3" width="8.85546875" style="1"/>
    <col min="4" max="4" width="17" style="1" customWidth="1"/>
    <col min="5" max="5" width="12" style="1" customWidth="1"/>
    <col min="6" max="6" width="11.42578125" style="1" customWidth="1"/>
    <col min="7" max="7" width="12.7109375" style="1" customWidth="1"/>
    <col min="8" max="8" width="11" style="1" customWidth="1"/>
    <col min="9" max="9" width="12.140625" style="1" customWidth="1"/>
    <col min="10" max="10" width="15" style="1" customWidth="1"/>
    <col min="11" max="11" width="12.42578125" style="1" customWidth="1"/>
    <col min="12" max="12" width="14" style="1" bestFit="1" customWidth="1"/>
    <col min="13" max="13" width="8.85546875" style="1"/>
    <col min="14" max="14" width="12.85546875" style="1" customWidth="1"/>
    <col min="15" max="15" width="12.7109375" style="1" bestFit="1" customWidth="1"/>
    <col min="16" max="16384" width="8.85546875" style="1"/>
  </cols>
  <sheetData>
    <row r="4" spans="4:15" ht="16.5" thickBot="1" x14ac:dyDescent="0.3"/>
    <row r="5" spans="4:15" ht="33" thickTop="1" thickBot="1" x14ac:dyDescent="0.3">
      <c r="D5" s="2" t="s">
        <v>3</v>
      </c>
      <c r="E5" s="3" t="s">
        <v>4</v>
      </c>
      <c r="F5" s="3" t="s">
        <v>0</v>
      </c>
      <c r="G5" s="3" t="s">
        <v>5</v>
      </c>
      <c r="K5" s="51" t="s">
        <v>6</v>
      </c>
      <c r="L5" s="4" t="s">
        <v>7</v>
      </c>
      <c r="M5" s="3" t="s">
        <v>8</v>
      </c>
      <c r="N5" s="53" t="s">
        <v>9</v>
      </c>
      <c r="O5" s="53"/>
    </row>
    <row r="6" spans="4:15" ht="33" thickTop="1" thickBot="1" x14ac:dyDescent="0.3">
      <c r="D6" s="5" t="s">
        <v>10</v>
      </c>
      <c r="E6" s="6" t="s">
        <v>11</v>
      </c>
      <c r="F6" s="6" t="s">
        <v>12</v>
      </c>
      <c r="G6" s="6" t="s">
        <v>13</v>
      </c>
      <c r="H6" s="7" t="s">
        <v>8</v>
      </c>
      <c r="I6" s="8"/>
      <c r="K6" s="52"/>
      <c r="L6" s="9"/>
      <c r="M6" s="6" t="s">
        <v>14</v>
      </c>
      <c r="N6" s="6" t="s">
        <v>15</v>
      </c>
      <c r="O6" s="6" t="s">
        <v>16</v>
      </c>
    </row>
    <row r="7" spans="4:15" x14ac:dyDescent="0.25">
      <c r="D7" s="10">
        <v>1</v>
      </c>
      <c r="E7" s="11">
        <v>68</v>
      </c>
      <c r="F7" s="11">
        <v>4000</v>
      </c>
      <c r="G7" s="11">
        <v>31.02</v>
      </c>
      <c r="H7" s="11">
        <v>36.85</v>
      </c>
      <c r="I7" s="11"/>
      <c r="K7" s="10">
        <v>1</v>
      </c>
      <c r="L7" s="11">
        <v>95</v>
      </c>
      <c r="M7" s="11">
        <v>45.15</v>
      </c>
      <c r="N7" s="11">
        <v>0</v>
      </c>
      <c r="O7" s="12">
        <v>10000</v>
      </c>
    </row>
    <row r="8" spans="4:15" x14ac:dyDescent="0.25">
      <c r="D8" s="10">
        <v>2</v>
      </c>
      <c r="E8" s="11">
        <v>86</v>
      </c>
      <c r="F8" s="11">
        <v>5050</v>
      </c>
      <c r="G8" s="11">
        <v>33.15</v>
      </c>
      <c r="H8" s="11">
        <v>36.85</v>
      </c>
      <c r="I8" s="11"/>
      <c r="K8" s="10">
        <v>2</v>
      </c>
      <c r="L8" s="11">
        <v>90</v>
      </c>
      <c r="M8" s="11">
        <v>42.95</v>
      </c>
      <c r="N8" s="11">
        <v>0</v>
      </c>
      <c r="O8" s="12">
        <v>999999</v>
      </c>
    </row>
    <row r="9" spans="4:15" ht="16.5" thickBot="1" x14ac:dyDescent="0.3">
      <c r="D9" s="10">
        <v>3</v>
      </c>
      <c r="E9" s="11">
        <v>91</v>
      </c>
      <c r="F9" s="11">
        <v>7100</v>
      </c>
      <c r="G9" s="11">
        <v>36.35</v>
      </c>
      <c r="H9" s="11">
        <v>38.950000000000003</v>
      </c>
      <c r="I9" s="11"/>
      <c r="K9" s="13">
        <v>3</v>
      </c>
      <c r="L9" s="14">
        <v>85</v>
      </c>
      <c r="M9" s="14">
        <v>40.99</v>
      </c>
      <c r="N9" s="15">
        <v>15000</v>
      </c>
      <c r="O9" s="15">
        <v>999999</v>
      </c>
    </row>
    <row r="10" spans="4:15" ht="17.25" thickTop="1" thickBot="1" x14ac:dyDescent="0.3">
      <c r="D10" s="13">
        <v>4</v>
      </c>
      <c r="E10" s="14">
        <v>99</v>
      </c>
      <c r="F10" s="14">
        <v>4300</v>
      </c>
      <c r="G10" s="14">
        <v>38.700000000000003</v>
      </c>
      <c r="H10" s="14">
        <v>38.950000000000003</v>
      </c>
      <c r="I10" s="16"/>
      <c r="J10" s="17"/>
    </row>
    <row r="11" spans="4:15" ht="16.5" thickTop="1" x14ac:dyDescent="0.25">
      <c r="I11" s="17"/>
    </row>
    <row r="12" spans="4:15" ht="16.5" thickBot="1" x14ac:dyDescent="0.3">
      <c r="I12" s="17"/>
    </row>
    <row r="13" spans="4:15" ht="16.5" thickBot="1" x14ac:dyDescent="0.3">
      <c r="D13" s="18" t="s">
        <v>17</v>
      </c>
      <c r="E13" s="54" t="s">
        <v>6</v>
      </c>
      <c r="F13" s="55"/>
      <c r="G13" s="56"/>
      <c r="H13" s="19"/>
      <c r="I13" s="20"/>
    </row>
    <row r="14" spans="4:15" ht="16.5" thickBot="1" x14ac:dyDescent="0.3">
      <c r="D14" s="21" t="s">
        <v>18</v>
      </c>
      <c r="E14" s="22">
        <v>1</v>
      </c>
      <c r="F14" s="23">
        <v>2</v>
      </c>
      <c r="G14" s="23">
        <v>3</v>
      </c>
      <c r="H14" s="21" t="s">
        <v>19</v>
      </c>
      <c r="I14" s="20" t="s">
        <v>20</v>
      </c>
      <c r="J14" s="1" t="s">
        <v>21</v>
      </c>
      <c r="K14" s="1" t="s">
        <v>2</v>
      </c>
    </row>
    <row r="15" spans="4:15" x14ac:dyDescent="0.25">
      <c r="D15" s="24">
        <v>1</v>
      </c>
      <c r="E15" s="25">
        <v>633.21385999999995</v>
      </c>
      <c r="F15" s="25">
        <v>0</v>
      </c>
      <c r="G15" s="25">
        <v>2824.1934999999999</v>
      </c>
      <c r="H15" s="26">
        <v>542.59258999999997</v>
      </c>
      <c r="I15" s="27">
        <f>SUM(E15:H15)</f>
        <v>3999.9999499999994</v>
      </c>
      <c r="J15" s="28">
        <f>H15*H7</f>
        <v>19994.536941499999</v>
      </c>
      <c r="K15" s="28">
        <f>SUM(E15:H15)*G7</f>
        <v>124079.99844899998</v>
      </c>
    </row>
    <row r="16" spans="4:15" x14ac:dyDescent="0.25">
      <c r="D16" s="29">
        <v>2</v>
      </c>
      <c r="E16" s="25">
        <v>0</v>
      </c>
      <c r="F16" s="25">
        <v>0</v>
      </c>
      <c r="G16" s="25">
        <v>5050</v>
      </c>
      <c r="H16" s="26">
        <v>0</v>
      </c>
      <c r="I16" s="27">
        <f>SUM(E16:H16)</f>
        <v>5050</v>
      </c>
      <c r="J16" s="28">
        <f>H16*H8</f>
        <v>0</v>
      </c>
      <c r="K16" s="28">
        <f>SUM(E16:H16)*G8</f>
        <v>167407.5</v>
      </c>
    </row>
    <row r="17" spans="2:12" x14ac:dyDescent="0.25">
      <c r="D17" s="29">
        <v>3</v>
      </c>
      <c r="E17" s="25">
        <v>0</v>
      </c>
      <c r="F17" s="25">
        <v>0</v>
      </c>
      <c r="G17" s="25">
        <v>7100</v>
      </c>
      <c r="H17" s="26">
        <v>0</v>
      </c>
      <c r="I17" s="27">
        <f>SUM(E17:H17)</f>
        <v>7100</v>
      </c>
      <c r="J17" s="28">
        <f>H17*H9</f>
        <v>0</v>
      </c>
      <c r="K17" s="28">
        <f>SUM(E17:H17)*G9</f>
        <v>258085</v>
      </c>
    </row>
    <row r="18" spans="2:12" ht="16.5" thickBot="1" x14ac:dyDescent="0.3">
      <c r="D18" s="30">
        <v>4</v>
      </c>
      <c r="E18" s="31">
        <v>4274.1935000000003</v>
      </c>
      <c r="F18" s="31">
        <v>0</v>
      </c>
      <c r="G18" s="31">
        <v>25.806452</v>
      </c>
      <c r="H18" s="32">
        <v>0</v>
      </c>
      <c r="I18" s="27">
        <f>SUM(E18:H18)</f>
        <v>4299.9999520000001</v>
      </c>
      <c r="J18" s="28">
        <f>H18*H10</f>
        <v>0</v>
      </c>
      <c r="K18" s="28">
        <f>SUM(E18:H18)*G10</f>
        <v>166409.99814240003</v>
      </c>
    </row>
    <row r="19" spans="2:12" x14ac:dyDescent="0.25">
      <c r="D19" s="33" t="s">
        <v>22</v>
      </c>
      <c r="E19" s="27">
        <f>N7</f>
        <v>0</v>
      </c>
      <c r="F19" s="27">
        <f>N8</f>
        <v>0</v>
      </c>
      <c r="G19" s="27">
        <f>N9</f>
        <v>15000</v>
      </c>
      <c r="H19" s="27"/>
      <c r="I19" s="27"/>
      <c r="J19" s="28"/>
      <c r="K19" s="28"/>
    </row>
    <row r="20" spans="2:12" x14ac:dyDescent="0.25">
      <c r="D20" s="33" t="s">
        <v>23</v>
      </c>
      <c r="E20" s="27">
        <f>O7</f>
        <v>10000</v>
      </c>
      <c r="F20" s="27">
        <f>O8</f>
        <v>999999</v>
      </c>
      <c r="G20" s="27">
        <f>O9</f>
        <v>999999</v>
      </c>
      <c r="H20" s="27"/>
      <c r="I20" s="27"/>
      <c r="J20" s="28"/>
      <c r="K20" s="28"/>
    </row>
    <row r="21" spans="2:12" x14ac:dyDescent="0.25">
      <c r="D21" s="1" t="s">
        <v>24</v>
      </c>
      <c r="E21" s="12">
        <f>SUM(E15:E18)</f>
        <v>4907.4073600000002</v>
      </c>
      <c r="F21" s="12">
        <f>SUM(F15:F18)</f>
        <v>0</v>
      </c>
      <c r="G21" s="12">
        <f>SUM(G15:G18)</f>
        <v>14999.999952</v>
      </c>
      <c r="I21" s="17"/>
      <c r="J21" s="1" t="s">
        <v>25</v>
      </c>
      <c r="K21" s="1" t="s">
        <v>2</v>
      </c>
      <c r="L21" s="1" t="s">
        <v>1</v>
      </c>
    </row>
    <row r="22" spans="2:12" x14ac:dyDescent="0.25">
      <c r="D22" s="1" t="s">
        <v>25</v>
      </c>
      <c r="E22" s="28">
        <f>E21*M7</f>
        <v>221569.442304</v>
      </c>
      <c r="F22" s="28">
        <f>F21*M8</f>
        <v>0</v>
      </c>
      <c r="G22" s="28">
        <f>G21*M9</f>
        <v>614849.99803248001</v>
      </c>
      <c r="H22" s="28"/>
      <c r="I22" s="28"/>
      <c r="J22" s="28">
        <f>SUM(E22:G22,J15:J18)</f>
        <v>856413.97727798007</v>
      </c>
      <c r="K22" s="28">
        <f>SUM(K15:K18)</f>
        <v>715982.49659140001</v>
      </c>
      <c r="L22" s="34">
        <f>J22-K22</f>
        <v>140431.48068658006</v>
      </c>
    </row>
    <row r="24" spans="2:12" x14ac:dyDescent="0.25">
      <c r="B24" s="39" t="s">
        <v>28</v>
      </c>
      <c r="D24" s="1" t="s">
        <v>26</v>
      </c>
      <c r="E24" s="40">
        <f>IFERROR(SUMPRODUCT($E$7:$E$10,E15:E18)/SUM(E15:E18),#N/A)</f>
        <v>94.999999955169812</v>
      </c>
      <c r="F24" s="35" t="e">
        <f>IFERROR(SUMPRODUCT($E$7:$E$10,F15:F18)/SUM(F15:F18),#N/A)</f>
        <v>#N/A</v>
      </c>
      <c r="G24" s="40">
        <f>IFERROR(SUMPRODUCT($E$7:$E$10,G15:G18)/SUM(G15:G18),#N/A)</f>
        <v>85.000000055200005</v>
      </c>
    </row>
    <row r="25" spans="2:12" x14ac:dyDescent="0.25">
      <c r="B25" s="39" t="s">
        <v>29</v>
      </c>
      <c r="D25" s="1" t="s">
        <v>27</v>
      </c>
      <c r="E25" s="40">
        <f>($E$7-L7)*E15+($E$8-L7)*E16+($E$9-L7)*E17+($E$10-L7)*E18</f>
        <v>-2.1999999808031134E-4</v>
      </c>
      <c r="F25" s="36">
        <f>($E$7-L8)*F15+($E$8-L8)*F16+($E$9-L8)*F17+($E$10-L8)*F18</f>
        <v>0</v>
      </c>
      <c r="G25" s="40">
        <f>($E$7-L9)*G15+($E$8-L9)*G16+($E$9-L9)*G17+($E$10-L9)*G18</f>
        <v>8.28000001035889E-4</v>
      </c>
      <c r="L25" s="37"/>
    </row>
    <row r="26" spans="2:12" x14ac:dyDescent="0.25">
      <c r="D26" s="1" t="s">
        <v>30</v>
      </c>
      <c r="E26" s="1">
        <v>0</v>
      </c>
      <c r="F26" s="1">
        <v>0</v>
      </c>
      <c r="G26" s="1">
        <v>0</v>
      </c>
      <c r="L26" s="38"/>
    </row>
    <row r="28" spans="2:12" x14ac:dyDescent="0.25">
      <c r="E28" s="36"/>
    </row>
  </sheetData>
  <mergeCells count="3">
    <mergeCell ref="K5:K6"/>
    <mergeCell ref="N5:O5"/>
    <mergeCell ref="E13:G1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2015-11-10T03:46:29Z</dcterms:modified>
</cp:coreProperties>
</file>