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49AC03AF-037E-4C5D-AB30-A05A33E861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5" i="1"/>
  <c r="J23" i="1"/>
  <c r="J29" i="1" s="1"/>
  <c r="J17" i="1"/>
  <c r="J15" i="1"/>
  <c r="J13" i="1"/>
  <c r="J19" i="1" s="1"/>
  <c r="J9" i="1"/>
  <c r="J7" i="1"/>
  <c r="J5" i="1"/>
  <c r="J3" i="1"/>
  <c r="I29" i="1"/>
  <c r="H29" i="1"/>
  <c r="G29" i="1"/>
  <c r="F29" i="1"/>
  <c r="I19" i="1"/>
  <c r="H19" i="1"/>
  <c r="G19" i="1"/>
  <c r="F19" i="1"/>
  <c r="H27" i="1"/>
  <c r="I27" i="1" s="1"/>
  <c r="H25" i="1"/>
  <c r="I25" i="1" s="1"/>
  <c r="H23" i="1"/>
  <c r="H13" i="1"/>
  <c r="H17" i="1"/>
  <c r="I17" i="1" s="1"/>
  <c r="H15" i="1"/>
  <c r="I15" i="1" s="1"/>
  <c r="I3" i="1"/>
  <c r="G27" i="1"/>
  <c r="G25" i="1"/>
  <c r="G23" i="1"/>
  <c r="G17" i="1"/>
  <c r="G15" i="1"/>
  <c r="G13" i="1"/>
  <c r="G7" i="1"/>
  <c r="G5" i="1"/>
  <c r="G3" i="1"/>
  <c r="I9" i="1"/>
  <c r="H9" i="1"/>
  <c r="H7" i="1"/>
  <c r="I7" i="1"/>
  <c r="I5" i="1"/>
  <c r="H5" i="1"/>
  <c r="H3" i="1"/>
  <c r="F3" i="1"/>
  <c r="F27" i="1"/>
  <c r="F25" i="1"/>
  <c r="F23" i="1"/>
  <c r="F17" i="1"/>
  <c r="F15" i="1"/>
  <c r="F13" i="1"/>
  <c r="F7" i="1"/>
  <c r="F5" i="1"/>
  <c r="G9" i="1"/>
  <c r="F9" i="1"/>
  <c r="I23" i="1" l="1"/>
  <c r="I13" i="1"/>
</calcChain>
</file>

<file path=xl/sharedStrings.xml><?xml version="1.0" encoding="utf-8"?>
<sst xmlns="http://schemas.openxmlformats.org/spreadsheetml/2006/main" count="48" uniqueCount="18">
  <si>
    <t>Ethanol</t>
  </si>
  <si>
    <t>Alcohol Mass (g)</t>
  </si>
  <si>
    <t>Water Temp (°C)</t>
  </si>
  <si>
    <t>Water Mass (g)</t>
  </si>
  <si>
    <t>Combustion Enthalpy (kJ/g)</t>
  </si>
  <si>
    <t>Bond Enthalpy</t>
  </si>
  <si>
    <t>Absolute Uncertainty</t>
  </si>
  <si>
    <t>Percentage / Relative Uncertainty</t>
  </si>
  <si>
    <t>Percentage Error</t>
  </si>
  <si>
    <t>Trial 1 Before</t>
  </si>
  <si>
    <t>Trial 1 After</t>
  </si>
  <si>
    <t>Trial 2 Before</t>
  </si>
  <si>
    <t>Trial 2 After</t>
  </si>
  <si>
    <t>Trial 3 Before</t>
  </si>
  <si>
    <t>Trial 3 After</t>
  </si>
  <si>
    <t>Average:</t>
  </si>
  <si>
    <t>Pentanol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</si>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</sst>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5" workbookViewId="0">
      <selection activeCell="J22" sqref="J22:J29"/>
    </sheetView>
  </sheetViews>
  <sheetFormatPr defaultRowHeight="42.75" customHeight="1"/>
  <cols>
    <col min="1" max="1" width="15.7109375" style="1" customWidth="1"/>
    <col min="2" max="5" width="9.140625" style="1"/>
    <col min="6" max="10" width="15.7109375" style="1" customWidth="1"/>
    <col min="11" max="16384" width="9.140625" style="1"/>
  </cols>
  <sheetData>
    <row r="1" spans="1:10" ht="42.75" customHeight="1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42.75" customHeight="1">
      <c r="B2" s="1" t="s">
        <v>9</v>
      </c>
      <c r="C2" s="1">
        <v>162.1</v>
      </c>
      <c r="D2" s="1">
        <v>25.5</v>
      </c>
      <c r="E2" s="1">
        <v>200</v>
      </c>
    </row>
    <row r="3" spans="1:10" ht="42.75" customHeight="1">
      <c r="B3" s="1" t="s">
        <v>10</v>
      </c>
      <c r="C3" s="1">
        <v>160</v>
      </c>
      <c r="D3" s="1">
        <v>45.6</v>
      </c>
      <c r="E3" s="1">
        <v>198.6</v>
      </c>
      <c r="F3" s="1">
        <f>-((E2*4.184*(D3-D2)) / (C2-C3)) / 1000</f>
        <v>-8.0093714285714519</v>
      </c>
      <c r="G3" s="1">
        <f>(((C2-C3)/46.068)*(-1367.6))/(C2-C3)</f>
        <v>-29.686550316922808</v>
      </c>
      <c r="H3" s="1">
        <f xml:space="preserve"> ABS(F3) * SQRT((0.05 / E2)^2 + (SQRT(0.05^2 + 0.05^2) / (D3 - D2))^2 + (SQRT(0.05^2 + 0.05^2) / (C2 - C3))^2)</f>
        <v>0.27116487021397406</v>
      </c>
      <c r="I3" s="1">
        <f xml:space="preserve"> (H3 / ABS(F3)) * 100</f>
        <v>3.3855948950832824</v>
      </c>
      <c r="J3" s="3">
        <f>ABS(F3-(G3))/ABS(G3)</f>
        <v>0.73020201596122425</v>
      </c>
    </row>
    <row r="4" spans="1:10" ht="42.75" customHeight="1">
      <c r="B4" s="1" t="s">
        <v>11</v>
      </c>
      <c r="C4" s="1">
        <v>160</v>
      </c>
      <c r="D4" s="1">
        <v>27.7</v>
      </c>
      <c r="E4" s="1">
        <v>202.9</v>
      </c>
    </row>
    <row r="5" spans="1:10" ht="42.75" customHeight="1">
      <c r="B5" s="1" t="s">
        <v>12</v>
      </c>
      <c r="C5" s="1">
        <v>141.80000000000001</v>
      </c>
      <c r="D5" s="1">
        <v>47.6</v>
      </c>
      <c r="E5" s="1">
        <v>202.4</v>
      </c>
      <c r="F5" s="1">
        <f>-((E4*4.184*(D5-D4)) / (C4-C5)) / 1000</f>
        <v>-0.92822959560439644</v>
      </c>
      <c r="G5" s="1">
        <f>(((C4-C5)/46.068)*(-1367.6))/(C4-C5)</f>
        <v>-29.686550316922812</v>
      </c>
      <c r="H5" s="1">
        <f xml:space="preserve"> ABS(F5) * SQRT((0.05 / E4)^2 + (SQRT(0.05^2 + 0.05^2) / (D5 - D4))^2 + (SQRT(0.05^2 + 0.05^2) / (C4 - C5))^2)</f>
        <v>4.8925242317254319E-3</v>
      </c>
      <c r="I5" s="1">
        <f xml:space="preserve"> (H5 / ABS(F5)) * 100</f>
        <v>0.52708125822467145</v>
      </c>
      <c r="J5" s="3">
        <f>ABS(F5-(G5))/ABS(G5)</f>
        <v>0.96873231865289311</v>
      </c>
    </row>
    <row r="6" spans="1:10" ht="42.75" customHeight="1">
      <c r="B6" s="1" t="s">
        <v>13</v>
      </c>
      <c r="C6" s="1">
        <v>141.80000000000001</v>
      </c>
      <c r="D6" s="1">
        <v>26.6</v>
      </c>
      <c r="E6" s="1">
        <v>199.4</v>
      </c>
    </row>
    <row r="7" spans="1:10" ht="42.75" customHeight="1">
      <c r="B7" s="1" t="s">
        <v>14</v>
      </c>
      <c r="C7" s="1">
        <v>139.9</v>
      </c>
      <c r="D7" s="1">
        <v>46.6</v>
      </c>
      <c r="E7" s="1">
        <v>197.2</v>
      </c>
      <c r="F7" s="1">
        <f>-((E6*4.184*(D7-D6)) / (C6-C7)) / 1000</f>
        <v>-8.7819957894736582</v>
      </c>
      <c r="G7" s="1">
        <f>(((C6-C7)/46.068)*(-1367.6))/(C6-C7)</f>
        <v>-29.686550316922812</v>
      </c>
      <c r="H7" s="1">
        <f xml:space="preserve"> ABS(F7) * SQRT((0.05 / E6)^2 + (SQRT(0.05^2 + 0.05^2) / (D7 - D6))^2 + (SQRT(0.05^2 + 0.05^2) / (C6 - C7))^2)</f>
        <v>0.32831094298366992</v>
      </c>
      <c r="I7" s="1">
        <f xml:space="preserve"> (H7 / ABS(F7)) * 100</f>
        <v>3.7384547983636303</v>
      </c>
      <c r="J7" s="3">
        <f>ABS(F7-(G7))/ABS(G7)</f>
        <v>0.70417594177429621</v>
      </c>
    </row>
    <row r="9" spans="1:10" ht="42.75" customHeight="1">
      <c r="B9" s="1" t="s">
        <v>15</v>
      </c>
      <c r="F9" s="1">
        <f>AVERAGE(F3,F5,F7)</f>
        <v>-5.906532271216502</v>
      </c>
      <c r="G9" s="1">
        <f>AVERAGE(G3,G5,G7)</f>
        <v>-29.686550316922808</v>
      </c>
      <c r="H9" s="1">
        <f>AVERAGE(H3,H5,H7)</f>
        <v>0.20145611247645645</v>
      </c>
      <c r="I9" s="1">
        <f>AVERAGE(I3,I5,I7)</f>
        <v>2.5503769838905281</v>
      </c>
      <c r="J9" s="3">
        <f>AVERAGE(J3,J5,J7)</f>
        <v>0.80103675879613778</v>
      </c>
    </row>
    <row r="11" spans="1:10" ht="42.75" customHeight="1">
      <c r="A11" s="2" t="s">
        <v>16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1:10" ht="42.75" customHeight="1">
      <c r="B12" s="1" t="s">
        <v>9</v>
      </c>
      <c r="C12" s="1">
        <v>165</v>
      </c>
      <c r="D12" s="1">
        <v>27.5</v>
      </c>
      <c r="E12" s="1">
        <v>203.1</v>
      </c>
    </row>
    <row r="13" spans="1:10" ht="42.75" customHeight="1">
      <c r="B13" s="1" t="s">
        <v>10</v>
      </c>
      <c r="C13" s="1">
        <v>164</v>
      </c>
      <c r="D13" s="1">
        <v>47.6</v>
      </c>
      <c r="E13" s="1">
        <v>202.7</v>
      </c>
      <c r="F13" s="1">
        <f>-((E12*4.184*(D13-D12)) / (C12-C13))/1000</f>
        <v>-17.080385039999999</v>
      </c>
      <c r="G13" s="1">
        <f>((C12-C13)/88.1482)*(-3330.91)/(C12-C13)</f>
        <v>-37.787612225774318</v>
      </c>
      <c r="H13" s="1">
        <f xml:space="preserve"> ABS(F13) * SQRT((0.05 / E12)^2 + (SQRT(0.05^2 + 0.05^2) / (D13 - D12))^2 + (SQRT(0.05^2 + 0.05^2) / (C12 - C13))^2)</f>
        <v>1.2092667181350301</v>
      </c>
      <c r="I13" s="1">
        <f xml:space="preserve"> (H13 / ABS(F13)) * 100</f>
        <v>7.0798563106340264</v>
      </c>
      <c r="J13" s="3">
        <f>ABS(F13-(G13))/ABS(G13)</f>
        <v>0.54798982963126353</v>
      </c>
    </row>
    <row r="14" spans="1:10" ht="42.75" customHeight="1">
      <c r="B14" s="1" t="s">
        <v>11</v>
      </c>
      <c r="C14" s="1">
        <v>164</v>
      </c>
      <c r="D14" s="1">
        <v>28.1</v>
      </c>
      <c r="E14" s="1">
        <v>205.6</v>
      </c>
    </row>
    <row r="15" spans="1:10" ht="42.75" customHeight="1">
      <c r="B15" s="1" t="s">
        <v>12</v>
      </c>
      <c r="C15" s="1">
        <v>162.4</v>
      </c>
      <c r="D15" s="1">
        <v>48.2</v>
      </c>
      <c r="E15" s="1">
        <v>204.4</v>
      </c>
      <c r="F15" s="1">
        <f>-((E14*4.184*(D15-D14)) / (C14-C15))/1000</f>
        <v>-10.806644400000039</v>
      </c>
      <c r="G15" s="1">
        <f>((C14-C15)/88.1482)*(-3330.91)/(C14-C15)</f>
        <v>-37.787612225774318</v>
      </c>
      <c r="H15" s="1">
        <f xml:space="preserve"> ABS(F15) * SQRT((0.05 / E14)^2 + (SQRT(0.05^2 + 0.05^2) / (D15 - D14))^2 + (SQRT(0.05^2 + 0.05^2) / (C14 - C15))^2)</f>
        <v>0.47910866093565013</v>
      </c>
      <c r="I15" s="1">
        <f xml:space="preserve"> (H15 / ABS(F15)) * 100</f>
        <v>4.4334637395457221</v>
      </c>
      <c r="J15" s="3">
        <f>ABS(F15-(G15))/ABS(G15)</f>
        <v>0.71401621421771122</v>
      </c>
    </row>
    <row r="16" spans="1:10" ht="42.75" customHeight="1">
      <c r="B16" s="1" t="s">
        <v>13</v>
      </c>
      <c r="C16" s="1">
        <v>161.9</v>
      </c>
      <c r="D16" s="1">
        <v>23.8</v>
      </c>
      <c r="E16" s="1">
        <v>198.5</v>
      </c>
    </row>
    <row r="17" spans="1:10" ht="42.75" customHeight="1">
      <c r="B17" s="1" t="s">
        <v>14</v>
      </c>
      <c r="C17" s="1">
        <v>159.6</v>
      </c>
      <c r="D17" s="1">
        <v>43.8</v>
      </c>
      <c r="E17" s="1">
        <v>198.5</v>
      </c>
      <c r="F17" s="1">
        <f>-((E16*4.184*(D17-D16)) / (C16-C17))/1000</f>
        <v>-7.221947826086919</v>
      </c>
      <c r="G17" s="1">
        <f>((C16-C17)/88.1482)*(-3330.91)/(C16-C17)</f>
        <v>-37.787612225774311</v>
      </c>
      <c r="H17" s="1">
        <f xml:space="preserve"> ABS(F17) * SQRT((0.05 / E16)^2 + (SQRT(0.05^2 + 0.05^2) / (D17 - D16))^2 + (SQRT(0.05^2 + 0.05^2) / (C16 - C17))^2)</f>
        <v>0.22350067915066854</v>
      </c>
      <c r="I17" s="1">
        <f xml:space="preserve"> (H17 / ABS(F17)) * 100</f>
        <v>3.0947423677493986</v>
      </c>
      <c r="J17" s="3">
        <f>ABS(F17-(G17))/ABS(G17)</f>
        <v>0.80888054574771606</v>
      </c>
    </row>
    <row r="19" spans="1:10" ht="42.75" customHeight="1">
      <c r="B19" s="1" t="s">
        <v>15</v>
      </c>
      <c r="F19" s="1">
        <f>AVERAGE(F13,F15,F17)</f>
        <v>-11.702992422028986</v>
      </c>
      <c r="G19" s="1">
        <f>AVERAGE(G13,G15,G17)</f>
        <v>-37.787612225774318</v>
      </c>
      <c r="H19" s="1">
        <f>AVERAGE(H13,H15,H17)</f>
        <v>0.63729201940711622</v>
      </c>
      <c r="I19" s="1">
        <f>AVERAGE(I13,I15,I17)</f>
        <v>4.8693541393097162</v>
      </c>
      <c r="J19" s="3">
        <f>AVERAGE(J13,J15,J17)</f>
        <v>0.69029552986556364</v>
      </c>
    </row>
    <row r="21" spans="1:10" ht="42.75" customHeight="1">
      <c r="A21" s="2" t="s">
        <v>17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</row>
    <row r="22" spans="1:10" ht="42.75" customHeight="1">
      <c r="B22" s="1" t="s">
        <v>9</v>
      </c>
      <c r="C22" s="1">
        <v>136.30000000000001</v>
      </c>
      <c r="D22" s="1">
        <v>26.7</v>
      </c>
      <c r="E22" s="1">
        <v>199.8</v>
      </c>
    </row>
    <row r="23" spans="1:10" ht="42.75" customHeight="1">
      <c r="B23" s="1" t="s">
        <v>10</v>
      </c>
      <c r="C23" s="1">
        <v>134.9</v>
      </c>
      <c r="D23" s="1">
        <v>36.700000000000003</v>
      </c>
      <c r="E23" s="1">
        <v>199.8</v>
      </c>
      <c r="F23" s="1">
        <f>-((E22*4.184*(D23-D22)) / (C22-C23))/1000</f>
        <v>-5.971165714285692</v>
      </c>
      <c r="G23" s="1">
        <f>((C22-C23)/32.0419)*(-725.7)/(C22-C23)</f>
        <v>-22.648469660038888</v>
      </c>
      <c r="H23" s="1">
        <f xml:space="preserve"> ABS(F23) * SQRT((0.05 / E22)^2 + (SQRT(0.05^2 + 0.05^2) / (D23 - D22))^2 + (SQRT(0.05^2 + 0.05^2) / (C22 - C23))^2)</f>
        <v>0.30453431223192018</v>
      </c>
      <c r="I23" s="1">
        <f xml:space="preserve"> (H23 / ABS(F23)) * 100</f>
        <v>5.1000814045963967</v>
      </c>
      <c r="J23" s="3">
        <f>ABS(F23-(G23))/ABS(G23)</f>
        <v>0.73635456152601531</v>
      </c>
    </row>
    <row r="24" spans="1:10" ht="42.75" customHeight="1">
      <c r="B24" s="1" t="s">
        <v>11</v>
      </c>
      <c r="C24" s="1">
        <v>134.9</v>
      </c>
      <c r="D24" s="1">
        <v>26.8</v>
      </c>
      <c r="E24" s="1">
        <v>200.2</v>
      </c>
    </row>
    <row r="25" spans="1:10" ht="42.75" customHeight="1">
      <c r="B25" s="1" t="s">
        <v>12</v>
      </c>
      <c r="C25" s="1">
        <v>133.6</v>
      </c>
      <c r="D25" s="1">
        <v>36.799999999999997</v>
      </c>
      <c r="E25" s="1">
        <v>200.2</v>
      </c>
      <c r="F25" s="1">
        <f>-((E24*4.184*(D25-D24)) / (C24-C25))/1000</f>
        <v>-6.4433599999999416</v>
      </c>
      <c r="G25" s="1">
        <f>((C24-C25)/32.0419)*(-725.7)/(C24-C25)</f>
        <v>-22.648469660038888</v>
      </c>
      <c r="H25" s="1">
        <f xml:space="preserve"> ABS(F25) * SQRT((0.05 / E24)^2 + (SQRT(0.05^2 + 0.05^2) / (D25 - D24))^2 + (SQRT(0.05^2 + 0.05^2) / (C24 - C25))^2)</f>
        <v>0.35342532999069526</v>
      </c>
      <c r="I25" s="1">
        <f xml:space="preserve"> (H25 / ABS(F25)) * 100</f>
        <v>5.4851091665016147</v>
      </c>
      <c r="J25" s="3">
        <f>ABS(F25-(G25))/ABS(G25)</f>
        <v>0.71550572304809412</v>
      </c>
    </row>
    <row r="26" spans="1:10" ht="42.75" customHeight="1">
      <c r="B26" s="1" t="s">
        <v>13</v>
      </c>
      <c r="C26" s="1">
        <v>133.6</v>
      </c>
      <c r="D26" s="1">
        <v>27.3</v>
      </c>
      <c r="E26" s="1">
        <v>200.7</v>
      </c>
    </row>
    <row r="27" spans="1:10" ht="42.75" customHeight="1">
      <c r="B27" s="1" t="s">
        <v>14</v>
      </c>
      <c r="C27" s="1">
        <v>132.30000000000001</v>
      </c>
      <c r="D27" s="1">
        <v>37.299999999999997</v>
      </c>
      <c r="E27" s="1">
        <v>200.7</v>
      </c>
      <c r="F27" s="1">
        <f>-((E26*4.184*(D27-D26)) / (C26-C27))/1000</f>
        <v>-6.4594523076923895</v>
      </c>
      <c r="G27" s="1">
        <f>((C26-C27)/32.0419)*(-725.7)/(C26-C27)</f>
        <v>-22.648469660038892</v>
      </c>
      <c r="H27" s="1">
        <f xml:space="preserve"> ABS(F27) * SQRT((0.05 / E26)^2 + (SQRT(0.05^2 + 0.05^2) / (D27 - D26))^2 + (SQRT(0.05^2 + 0.05^2) / (C26 - C27))^2)</f>
        <v>0.35430799235809762</v>
      </c>
      <c r="I27" s="1">
        <f xml:space="preserve"> (H27 / ABS(F27)) * 100</f>
        <v>5.4851088835528934</v>
      </c>
      <c r="J27" s="3">
        <f>ABS(F27-(G27))/ABS(G27)</f>
        <v>0.71479519788087542</v>
      </c>
    </row>
    <row r="29" spans="1:10" ht="42.75" customHeight="1">
      <c r="B29" s="1" t="s">
        <v>15</v>
      </c>
      <c r="F29" s="1">
        <f>AVERAGE(F23,F25,F27)</f>
        <v>-6.2913260073260089</v>
      </c>
      <c r="G29" s="1">
        <f>AVERAGE(G23,G25,G27)</f>
        <v>-22.648469660038888</v>
      </c>
      <c r="H29" s="1">
        <f>AVERAGE(H23,H25,H27)</f>
        <v>0.33742254486023771</v>
      </c>
      <c r="I29" s="1">
        <f>AVERAGE(I23,I25,I27)</f>
        <v>5.3567664848836349</v>
      </c>
      <c r="J29" s="3">
        <f>AVERAGE(J23,J25,J27)</f>
        <v>0.72221849415166162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2025-03-03T07:24:14Z</dcterms:created>
  <dcterms:modified xsi:type="dcterms:W3CDTF">2025-03-12T07:39:59Z</dcterms:modified>
  <cp:category/>
  <cp:contentStatus/>
</cp:coreProperties>
</file>