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73" documentId="8_{0211CE49-DEAB-4624-867F-714BAD00245C}" xr6:coauthVersionLast="47" xr6:coauthVersionMax="47" xr10:uidLastSave="{FEDE1C56-7A90-4D82-B756-B2FCD563143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26" i="1"/>
  <c r="G24" i="1"/>
  <c r="G22" i="1"/>
  <c r="G27" i="1" s="1"/>
  <c r="G17" i="1"/>
  <c r="G15" i="1"/>
  <c r="G13" i="1"/>
  <c r="G18" i="1" s="1"/>
  <c r="G8" i="1"/>
  <c r="G6" i="1"/>
  <c r="G3" i="1"/>
  <c r="F3" i="1"/>
  <c r="F26" i="1"/>
  <c r="F24" i="1"/>
  <c r="F22" i="1"/>
  <c r="F17" i="1"/>
  <c r="H17" i="1" s="1"/>
  <c r="F15" i="1"/>
  <c r="H15" i="1" s="1"/>
  <c r="F13" i="1"/>
  <c r="H13" i="1" s="1"/>
  <c r="F8" i="1"/>
  <c r="F6" i="1"/>
  <c r="G9" i="1"/>
  <c r="F9" i="1"/>
  <c r="J6" i="1" l="1"/>
  <c r="H6" i="1"/>
  <c r="I6" i="1" s="1"/>
  <c r="J8" i="1"/>
  <c r="H8" i="1"/>
  <c r="I8" i="1" s="1"/>
  <c r="J13" i="1"/>
  <c r="F18" i="1"/>
  <c r="J15" i="1"/>
  <c r="I15" i="1"/>
  <c r="J17" i="1"/>
  <c r="I17" i="1"/>
  <c r="J22" i="1"/>
  <c r="F27" i="1"/>
  <c r="H22" i="1"/>
  <c r="J24" i="1"/>
  <c r="H24" i="1"/>
  <c r="I24" i="1" s="1"/>
  <c r="J26" i="1"/>
  <c r="H26" i="1"/>
  <c r="I26" i="1" s="1"/>
  <c r="J9" i="1"/>
  <c r="H3" i="1"/>
  <c r="I22" i="1"/>
  <c r="I27" i="1" s="1"/>
  <c r="I13" i="1"/>
  <c r="I18" i="1" s="1"/>
  <c r="I3" i="1" l="1"/>
  <c r="I9" i="1" s="1"/>
  <c r="H9" i="1"/>
  <c r="H27" i="1"/>
  <c r="J27" i="1"/>
  <c r="H18" i="1"/>
  <c r="J18" i="1"/>
</calcChain>
</file>

<file path=xl/sharedStrings.xml><?xml version="1.0" encoding="utf-8"?>
<sst xmlns="http://schemas.openxmlformats.org/spreadsheetml/2006/main" count="50" uniqueCount="20">
  <si>
    <t>Ethanol</t>
  </si>
  <si>
    <t>Alcohol Mass (g)</t>
  </si>
  <si>
    <t>Water Temp (°C)</t>
  </si>
  <si>
    <t>Water Mass (g)</t>
  </si>
  <si>
    <t>Combustion Enthalpy (kJ/g)</t>
  </si>
  <si>
    <t>Bond Enthalpy</t>
  </si>
  <si>
    <t>Absolute Uncertainty</t>
  </si>
  <si>
    <t>Percentage / Relative Uncertainty</t>
  </si>
  <si>
    <t>Percentage Error</t>
  </si>
  <si>
    <t>Num. Of Carbon Atoms In Molecule</t>
  </si>
  <si>
    <t>Average Experimental Combustion Enthalpy (kJ/g)</t>
  </si>
  <si>
    <t>Trial 1 Before</t>
  </si>
  <si>
    <t>Trial 1 After</t>
  </si>
  <si>
    <t>Trial 2 Before</t>
  </si>
  <si>
    <t>Trial 2 After</t>
  </si>
  <si>
    <t>Trial 3 Before</t>
  </si>
  <si>
    <t>Trial 3 After</t>
  </si>
  <si>
    <t>Average:</t>
  </si>
  <si>
    <t>Pentanol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</si>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</sst>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0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0" fontId="0" fillId="0" borderId="12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Combustion Enthalpy of Alcohols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Average Experimental Combustion Enthalpy (kJ/g)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Sheet1!$N$3:$N$7</c:f>
              <c:numCache>
                <c:formatCode>General</c:formatCode>
                <c:ptCount val="5"/>
                <c:pt idx="0">
                  <c:v>-6.29</c:v>
                </c:pt>
                <c:pt idx="1">
                  <c:v>-5.91</c:v>
                </c:pt>
                <c:pt idx="4">
                  <c:v>-11.7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DED-4615-AD72-4DFC26D8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85607"/>
        <c:axId val="344987655"/>
      </c:scatterChart>
      <c:valAx>
        <c:axId val="34498560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Carbon Atoms In Alcohol Molecule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87655"/>
        <c:crosses val="autoZero"/>
        <c:crossBetween val="midCat"/>
        <c:majorUnit val="1"/>
        <c:minorUnit val="0.5"/>
      </c:valAx>
      <c:valAx>
        <c:axId val="34498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Experimental Combustion Enthalpy (kJ/g)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8560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47625</xdr:rowOff>
    </xdr:from>
    <xdr:to>
      <xdr:col>21</xdr:col>
      <xdr:colOff>438150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A0358-2205-4A3F-274E-31FFD939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7"/>
  <sheetViews>
    <sheetView tabSelected="1" workbookViewId="0">
      <selection activeCell="J3" sqref="J3"/>
    </sheetView>
  </sheetViews>
  <sheetFormatPr defaultRowHeight="42.75" customHeight="1"/>
  <cols>
    <col min="1" max="1" width="8.5703125" style="1" customWidth="1"/>
    <col min="2" max="2" width="14.42578125" style="1" customWidth="1"/>
    <col min="3" max="5" width="9.140625" style="1"/>
    <col min="6" max="10" width="15.7109375" style="1" customWidth="1"/>
    <col min="11" max="12" width="9.140625" style="1"/>
    <col min="13" max="13" width="15.5703125" style="1" customWidth="1"/>
    <col min="14" max="14" width="19.5703125" style="1" customWidth="1"/>
    <col min="15" max="16384" width="9.140625" style="1"/>
  </cols>
  <sheetData>
    <row r="2" spans="2:21" ht="42.75" customHeight="1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1" t="s">
        <v>9</v>
      </c>
      <c r="N2" s="1" t="s">
        <v>10</v>
      </c>
    </row>
    <row r="3" spans="2:21" ht="42.75" customHeight="1">
      <c r="B3" s="6" t="s">
        <v>11</v>
      </c>
      <c r="C3" s="9">
        <v>162.1</v>
      </c>
      <c r="D3" s="10">
        <v>25.5</v>
      </c>
      <c r="E3" s="10">
        <v>200</v>
      </c>
      <c r="F3" s="10">
        <f>-((E3*4.184*(D4-D3)) / (C3-C4)) / 1000</f>
        <v>-8.0093714285714519</v>
      </c>
      <c r="G3" s="10">
        <f>(((C3-C4)/46.068)*(-1367.6))/(C3-C4)</f>
        <v>-29.686550316922808</v>
      </c>
      <c r="H3" s="10">
        <f xml:space="preserve"> ABS(F3) * SQRT((0.05 / E3)^2 + (SQRT(0.05^2 + 0.05^2) / (D4 - D3))^2 + (SQRT(0.05^2 + 0.05^2) / (C3 - C4))^2)</f>
        <v>0.27116487021397406</v>
      </c>
      <c r="I3" s="10">
        <f xml:space="preserve"> (H3 / ABS(F3)) * 100</f>
        <v>3.3855948950832824</v>
      </c>
      <c r="J3" s="18">
        <f>ABS(F3-(G3))/ABS(G3)</f>
        <v>0.73020201596122425</v>
      </c>
      <c r="M3" s="1">
        <v>1</v>
      </c>
      <c r="N3" s="1">
        <v>-6.29</v>
      </c>
    </row>
    <row r="4" spans="2:21" ht="42.75" customHeight="1">
      <c r="B4" s="6" t="s">
        <v>12</v>
      </c>
      <c r="C4" s="12">
        <v>160</v>
      </c>
      <c r="D4" s="1">
        <v>45.6</v>
      </c>
      <c r="E4" s="1">
        <v>200</v>
      </c>
      <c r="F4" s="15"/>
      <c r="G4" s="15"/>
      <c r="H4" s="15"/>
      <c r="I4" s="15"/>
      <c r="J4" s="16"/>
      <c r="M4" s="1">
        <v>2</v>
      </c>
      <c r="N4" s="1">
        <v>-5.91</v>
      </c>
    </row>
    <row r="5" spans="2:21" ht="42.75" customHeight="1">
      <c r="B5" s="6" t="s">
        <v>13</v>
      </c>
      <c r="C5" s="9">
        <v>160</v>
      </c>
      <c r="D5" s="10">
        <v>27.7</v>
      </c>
      <c r="E5" s="10">
        <v>202.9</v>
      </c>
      <c r="F5" s="10"/>
      <c r="G5" s="10"/>
      <c r="H5" s="10"/>
      <c r="I5" s="10"/>
      <c r="J5" s="11"/>
      <c r="M5" s="1">
        <v>5</v>
      </c>
    </row>
    <row r="6" spans="2:21" ht="42.75" customHeight="1">
      <c r="B6" s="6" t="s">
        <v>14</v>
      </c>
      <c r="C6" s="12">
        <v>141.80000000000001</v>
      </c>
      <c r="D6" s="1">
        <v>47.6</v>
      </c>
      <c r="E6" s="1">
        <v>202.9</v>
      </c>
      <c r="F6" s="1">
        <f>-((E5*4.184*(D6-D5)) / (C5-C6)) / 1000</f>
        <v>-0.92822959560439644</v>
      </c>
      <c r="G6" s="1">
        <f>(((C5-C6)/46.068)*(-1367.6))/(C5-C6)</f>
        <v>-29.686550316922812</v>
      </c>
      <c r="H6" s="1">
        <f xml:space="preserve"> ABS(F6) * SQRT((0.05 / E5)^2 + (SQRT(0.05^2 + 0.05^2) / (D6 - D5))^2 + (SQRT(0.05^2 + 0.05^2) / (C5 - C6))^2)</f>
        <v>4.8925242317254319E-3</v>
      </c>
      <c r="I6" s="1">
        <f xml:space="preserve"> (H6 / ABS(F6)) * 100</f>
        <v>0.52708125822467145</v>
      </c>
      <c r="J6" s="13">
        <f>ABS(F6-(G6))/ABS(G6)</f>
        <v>0.96873231865289311</v>
      </c>
    </row>
    <row r="7" spans="2:21" ht="42.75" customHeight="1">
      <c r="B7" s="6" t="s">
        <v>15</v>
      </c>
      <c r="C7" s="9">
        <v>141.80000000000001</v>
      </c>
      <c r="D7" s="10">
        <v>26.6</v>
      </c>
      <c r="E7" s="10">
        <v>199.4</v>
      </c>
      <c r="F7" s="10"/>
      <c r="G7" s="10"/>
      <c r="H7" s="10"/>
      <c r="I7" s="10"/>
      <c r="J7" s="11"/>
      <c r="N7" s="1">
        <v>-11.7</v>
      </c>
      <c r="P7" s="3"/>
      <c r="Q7" s="3"/>
      <c r="R7" s="3"/>
      <c r="S7" s="3"/>
      <c r="T7" s="3"/>
    </row>
    <row r="8" spans="2:21" ht="42.75" customHeight="1">
      <c r="B8" s="9" t="s">
        <v>16</v>
      </c>
      <c r="C8" s="14">
        <v>139.9</v>
      </c>
      <c r="D8" s="15">
        <v>46.6</v>
      </c>
      <c r="E8" s="15">
        <v>199.4</v>
      </c>
      <c r="F8" s="15">
        <f>-((E7*4.184*(D8-D7)) / (C7-C8)) / 1000</f>
        <v>-8.7819957894736582</v>
      </c>
      <c r="G8" s="15">
        <f>(((C7-C8)/46.068)*(-1367.6))/(C7-C8)</f>
        <v>-29.686550316922812</v>
      </c>
      <c r="H8" s="15">
        <f xml:space="preserve"> ABS(F8) * SQRT((0.05 / E7)^2 + (SQRT(0.05^2 + 0.05^2) / (D8 - D7))^2 + (SQRT(0.05^2 + 0.05^2) / (C7 - C8))^2)</f>
        <v>0.32831094298366992</v>
      </c>
      <c r="I8" s="15">
        <f xml:space="preserve"> (H8 / ABS(F8)) * 100</f>
        <v>3.7384547983636303</v>
      </c>
      <c r="J8" s="16">
        <f>ABS(F8-(G8))/ABS(G8)</f>
        <v>0.70417594177429621</v>
      </c>
    </row>
    <row r="9" spans="2:21" ht="42.75" customHeight="1">
      <c r="B9" s="6" t="s">
        <v>17</v>
      </c>
      <c r="C9" s="14"/>
      <c r="D9" s="15"/>
      <c r="E9" s="15"/>
      <c r="F9" s="15">
        <f>AVERAGE(F3,F6,F8)</f>
        <v>-5.906532271216502</v>
      </c>
      <c r="G9" s="15">
        <f>AVERAGE(G3,G6,G8)</f>
        <v>-29.686550316922808</v>
      </c>
      <c r="H9" s="15">
        <f>AVERAGE(H3,H6,H8)</f>
        <v>0.20145611247645645</v>
      </c>
      <c r="I9" s="15">
        <f>AVERAGE(I3,I6,I8)</f>
        <v>2.5503769838905281</v>
      </c>
      <c r="J9" s="16">
        <f>AVERAGE(J3,J6,J8)</f>
        <v>0.80103675879613778</v>
      </c>
      <c r="R9" s="4"/>
      <c r="U9" s="2"/>
    </row>
    <row r="10" spans="2:21" ht="42.75" customHeight="1">
      <c r="R10" s="4"/>
      <c r="U10" s="2"/>
    </row>
    <row r="11" spans="2:21" ht="42.75" customHeight="1">
      <c r="B11" s="7" t="s">
        <v>18</v>
      </c>
      <c r="C11" s="8" t="s">
        <v>1</v>
      </c>
      <c r="D11" s="8" t="s">
        <v>2</v>
      </c>
      <c r="E11" s="8" t="s">
        <v>3</v>
      </c>
      <c r="F11" s="8" t="s">
        <v>4</v>
      </c>
      <c r="G11" s="8" t="s">
        <v>5</v>
      </c>
      <c r="H11" s="8" t="s">
        <v>6</v>
      </c>
      <c r="I11" s="8" t="s">
        <v>7</v>
      </c>
      <c r="J11" s="8" t="s">
        <v>8</v>
      </c>
      <c r="R11" s="4"/>
      <c r="U11" s="2"/>
    </row>
    <row r="12" spans="2:21" ht="42.75" customHeight="1">
      <c r="B12" s="6" t="s">
        <v>11</v>
      </c>
      <c r="C12" s="9">
        <v>165</v>
      </c>
      <c r="D12" s="10">
        <v>27.5</v>
      </c>
      <c r="E12" s="10">
        <v>203.1</v>
      </c>
      <c r="F12" s="10"/>
      <c r="G12" s="10"/>
      <c r="H12" s="10"/>
      <c r="I12" s="10"/>
      <c r="J12" s="11"/>
    </row>
    <row r="13" spans="2:21" ht="42.75" customHeight="1">
      <c r="B13" s="6" t="s">
        <v>12</v>
      </c>
      <c r="C13" s="12">
        <v>164</v>
      </c>
      <c r="D13" s="1">
        <v>47.6</v>
      </c>
      <c r="E13" s="1">
        <v>203.1</v>
      </c>
      <c r="F13" s="1">
        <f>-((E12*4.184*(D13-D12)) / (C12-C13))/1000</f>
        <v>-17.080385039999999</v>
      </c>
      <c r="G13" s="1">
        <f>((C12-C13)/88.1482)*(-3330.91)/(C12-C13)</f>
        <v>-37.787612225774318</v>
      </c>
      <c r="H13" s="1">
        <f xml:space="preserve"> ABS(F13) * SQRT((0.05 / E12)^2 + (SQRT(0.05^2 + 0.05^2) / (D13 - D12))^2 + (SQRT(0.05^2 + 0.05^2) / (C12 - C13))^2)</f>
        <v>1.2092667181350301</v>
      </c>
      <c r="I13" s="1">
        <f xml:space="preserve"> (H13 / ABS(F13)) * 100</f>
        <v>7.0798563106340264</v>
      </c>
      <c r="J13" s="13">
        <f>ABS(F13-(G13))/ABS(G13)</f>
        <v>0.54798982963126353</v>
      </c>
      <c r="R13" s="4"/>
      <c r="S13" s="4"/>
      <c r="T13" s="4"/>
    </row>
    <row r="14" spans="2:21" ht="42.75" customHeight="1">
      <c r="B14" s="6" t="s">
        <v>13</v>
      </c>
      <c r="C14" s="9">
        <v>164</v>
      </c>
      <c r="D14" s="10">
        <v>28.1</v>
      </c>
      <c r="E14" s="10">
        <v>205.6</v>
      </c>
      <c r="F14" s="10"/>
      <c r="G14" s="10"/>
      <c r="H14" s="10"/>
      <c r="I14" s="10"/>
      <c r="J14" s="11"/>
    </row>
    <row r="15" spans="2:21" ht="42.75" customHeight="1">
      <c r="B15" s="6" t="s">
        <v>14</v>
      </c>
      <c r="C15" s="12">
        <v>162.4</v>
      </c>
      <c r="D15" s="1">
        <v>48.2</v>
      </c>
      <c r="E15" s="1">
        <v>205.6</v>
      </c>
      <c r="F15" s="1">
        <f>-((E14*4.184*(D15-D14)) / (C14-C15))/1000</f>
        <v>-10.806644400000039</v>
      </c>
      <c r="G15" s="1">
        <f>((C14-C15)/88.1482)*(-3330.91)/(C14-C15)</f>
        <v>-37.787612225774318</v>
      </c>
      <c r="H15" s="1">
        <f xml:space="preserve"> ABS(F15) * SQRT((0.05 / E14)^2 + (SQRT(0.05^2 + 0.05^2) / (D15 - D14))^2 + (SQRT(0.05^2 + 0.05^2) / (C14 - C15))^2)</f>
        <v>0.47910866093565013</v>
      </c>
      <c r="I15" s="1">
        <f xml:space="preserve"> (H15 / ABS(F15)) * 100</f>
        <v>4.4334637395457221</v>
      </c>
      <c r="J15" s="13">
        <f>ABS(F15-(G15))/ABS(G15)</f>
        <v>0.71401621421771122</v>
      </c>
    </row>
    <row r="16" spans="2:21" ht="42.75" customHeight="1">
      <c r="B16" s="6" t="s">
        <v>15</v>
      </c>
      <c r="C16" s="9">
        <v>161.9</v>
      </c>
      <c r="D16" s="10">
        <v>23.8</v>
      </c>
      <c r="E16" s="10">
        <v>198.5</v>
      </c>
      <c r="F16" s="10"/>
      <c r="G16" s="10"/>
      <c r="H16" s="10"/>
      <c r="I16" s="10"/>
      <c r="J16" s="11"/>
    </row>
    <row r="17" spans="2:10" ht="42.75" customHeight="1">
      <c r="B17" s="9" t="s">
        <v>16</v>
      </c>
      <c r="C17" s="12">
        <v>159.6</v>
      </c>
      <c r="D17" s="1">
        <v>43.8</v>
      </c>
      <c r="E17" s="1">
        <v>198.5</v>
      </c>
      <c r="F17" s="1">
        <f>-((E16*4.184*(D17-D16)) / (C16-C17))/1000</f>
        <v>-7.221947826086919</v>
      </c>
      <c r="G17" s="1">
        <f>((C16-C17)/88.1482)*(-3330.91)/(C16-C17)</f>
        <v>-37.787612225774311</v>
      </c>
      <c r="H17" s="1">
        <f xml:space="preserve"> ABS(F17) * SQRT((0.05 / E16)^2 + (SQRT(0.05^2 + 0.05^2) / (D17 - D16))^2 + (SQRT(0.05^2 + 0.05^2) / (C16 - C17))^2)</f>
        <v>0.22350067915066854</v>
      </c>
      <c r="I17" s="1">
        <f xml:space="preserve"> (H17 / ABS(F17)) * 100</f>
        <v>3.0947423677493986</v>
      </c>
      <c r="J17" s="13">
        <f>ABS(F17-(G17))/ABS(G17)</f>
        <v>0.80888054574771606</v>
      </c>
    </row>
    <row r="18" spans="2:10" ht="42.75" customHeight="1">
      <c r="B18" s="6" t="s">
        <v>17</v>
      </c>
      <c r="C18" s="6"/>
      <c r="D18" s="5"/>
      <c r="E18" s="5"/>
      <c r="F18" s="5">
        <f>AVERAGE(F13,F15,F17)</f>
        <v>-11.702992422028986</v>
      </c>
      <c r="G18" s="5">
        <f>AVERAGE(G13,G15,G17)</f>
        <v>-37.787612225774318</v>
      </c>
      <c r="H18" s="5">
        <f>AVERAGE(H13,H15,H17)</f>
        <v>0.63729201940711622</v>
      </c>
      <c r="I18" s="5">
        <f>AVERAGE(I13,I15,I17)</f>
        <v>4.8693541393097162</v>
      </c>
      <c r="J18" s="17">
        <f>AVERAGE(J13,J15,J17)</f>
        <v>0.69029552986556364</v>
      </c>
    </row>
    <row r="20" spans="2:10" ht="42.75" customHeight="1">
      <c r="B20" s="7" t="s">
        <v>19</v>
      </c>
      <c r="C20" s="8" t="s">
        <v>1</v>
      </c>
      <c r="D20" s="8" t="s">
        <v>2</v>
      </c>
      <c r="E20" s="8" t="s">
        <v>3</v>
      </c>
      <c r="F20" s="8" t="s">
        <v>4</v>
      </c>
      <c r="G20" s="8" t="s">
        <v>5</v>
      </c>
      <c r="H20" s="8" t="s">
        <v>6</v>
      </c>
      <c r="I20" s="8" t="s">
        <v>7</v>
      </c>
      <c r="J20" s="8" t="s">
        <v>8</v>
      </c>
    </row>
    <row r="21" spans="2:10" ht="42.75" customHeight="1">
      <c r="B21" s="6" t="s">
        <v>11</v>
      </c>
      <c r="C21" s="9">
        <v>136.30000000000001</v>
      </c>
      <c r="D21" s="10">
        <v>26.7</v>
      </c>
      <c r="E21" s="10">
        <v>199.8</v>
      </c>
      <c r="F21" s="10"/>
      <c r="G21" s="10"/>
      <c r="H21" s="10"/>
      <c r="I21" s="10"/>
      <c r="J21" s="11"/>
    </row>
    <row r="22" spans="2:10" ht="42.75" customHeight="1">
      <c r="B22" s="6" t="s">
        <v>12</v>
      </c>
      <c r="C22" s="12">
        <v>134.9</v>
      </c>
      <c r="D22" s="1">
        <v>36.700000000000003</v>
      </c>
      <c r="E22" s="1">
        <v>199.8</v>
      </c>
      <c r="F22" s="1">
        <f>-((E21*4.184*(D22-D21)) / (C21-C22))/1000</f>
        <v>-5.971165714285692</v>
      </c>
      <c r="G22" s="1">
        <f>((C21-C22)/32.0419)*(-725.7)/(C21-C22)</f>
        <v>-22.648469660038888</v>
      </c>
      <c r="H22" s="1">
        <f xml:space="preserve"> ABS(F22) * SQRT((0.05 / E21)^2 + (SQRT(0.05^2 + 0.05^2) / (D22 - D21))^2 + (SQRT(0.05^2 + 0.05^2) / (C21 - C22))^2)</f>
        <v>0.30453431223192018</v>
      </c>
      <c r="I22" s="1">
        <f xml:space="preserve"> (H22 / ABS(F22)) * 100</f>
        <v>5.1000814045963967</v>
      </c>
      <c r="J22" s="13">
        <f>ABS(F22-(G22))/ABS(G22)</f>
        <v>0.73635456152601531</v>
      </c>
    </row>
    <row r="23" spans="2:10" ht="42.75" customHeight="1">
      <c r="B23" s="6" t="s">
        <v>13</v>
      </c>
      <c r="C23" s="9">
        <v>134.9</v>
      </c>
      <c r="D23" s="10">
        <v>26.8</v>
      </c>
      <c r="E23" s="10">
        <v>200.2</v>
      </c>
      <c r="F23" s="10"/>
      <c r="G23" s="10"/>
      <c r="H23" s="10"/>
      <c r="I23" s="10"/>
      <c r="J23" s="11"/>
    </row>
    <row r="24" spans="2:10" ht="42.75" customHeight="1">
      <c r="B24" s="6" t="s">
        <v>14</v>
      </c>
      <c r="C24" s="12">
        <v>133.6</v>
      </c>
      <c r="D24" s="1">
        <v>36.799999999999997</v>
      </c>
      <c r="E24" s="1">
        <v>200.2</v>
      </c>
      <c r="F24" s="1">
        <f>-((E23*4.184*(D24-D23)) / (C23-C24))/1000</f>
        <v>-6.4433599999999416</v>
      </c>
      <c r="G24" s="1">
        <f>((C23-C24)/32.0419)*(-725.7)/(C23-C24)</f>
        <v>-22.648469660038888</v>
      </c>
      <c r="H24" s="1">
        <f xml:space="preserve"> ABS(F24) * SQRT((0.05 / E23)^2 + (SQRT(0.05^2 + 0.05^2) / (D24 - D23))^2 + (SQRT(0.05^2 + 0.05^2) / (C23 - C24))^2)</f>
        <v>0.35342532999069526</v>
      </c>
      <c r="I24" s="1">
        <f xml:space="preserve"> (H24 / ABS(F24)) * 100</f>
        <v>5.4851091665016147</v>
      </c>
      <c r="J24" s="13">
        <f>ABS(F24-(G24))/ABS(G24)</f>
        <v>0.71550572304809412</v>
      </c>
    </row>
    <row r="25" spans="2:10" ht="42.75" customHeight="1">
      <c r="B25" s="6" t="s">
        <v>15</v>
      </c>
      <c r="C25" s="9">
        <v>133.6</v>
      </c>
      <c r="D25" s="10">
        <v>27.3</v>
      </c>
      <c r="E25" s="10">
        <v>200.7</v>
      </c>
      <c r="F25" s="10"/>
      <c r="G25" s="10"/>
      <c r="H25" s="10"/>
      <c r="I25" s="10"/>
      <c r="J25" s="11"/>
    </row>
    <row r="26" spans="2:10" ht="42.75" customHeight="1">
      <c r="B26" s="9" t="s">
        <v>16</v>
      </c>
      <c r="C26" s="12">
        <v>132.30000000000001</v>
      </c>
      <c r="D26" s="1">
        <v>37.299999999999997</v>
      </c>
      <c r="E26" s="1">
        <v>200.7</v>
      </c>
      <c r="F26" s="1">
        <f>-((E25*4.184*(D26-D25)) / (C25-C26))/1000</f>
        <v>-6.4594523076923895</v>
      </c>
      <c r="G26" s="1">
        <f>((C25-C26)/32.0419)*(-725.7)/(C25-C26)</f>
        <v>-22.648469660038892</v>
      </c>
      <c r="H26" s="1">
        <f xml:space="preserve"> ABS(F26) * SQRT((0.05 / E25)^2 + (SQRT(0.05^2 + 0.05^2) / (D26 - D25))^2 + (SQRT(0.05^2 + 0.05^2) / (C25 - C26))^2)</f>
        <v>0.35430799235809762</v>
      </c>
      <c r="I26" s="1">
        <f xml:space="preserve"> (H26 / ABS(F26)) * 100</f>
        <v>5.4851088835528934</v>
      </c>
      <c r="J26" s="13">
        <f>ABS(F26-(G26))/ABS(G26)</f>
        <v>0.71479519788087542</v>
      </c>
    </row>
    <row r="27" spans="2:10" ht="42.75" customHeight="1">
      <c r="B27" s="6" t="s">
        <v>17</v>
      </c>
      <c r="C27" s="6"/>
      <c r="D27" s="5"/>
      <c r="E27" s="5"/>
      <c r="F27" s="5">
        <f>AVERAGE(F22,F24,F26)</f>
        <v>-6.2913260073260089</v>
      </c>
      <c r="G27" s="5">
        <f>AVERAGE(G22,G24,G26)</f>
        <v>-22.648469660038888</v>
      </c>
      <c r="H27" s="5">
        <f>AVERAGE(H22,H24,H26)</f>
        <v>0.33742254486023771</v>
      </c>
      <c r="I27" s="5">
        <f>AVERAGE(I22,I24,I26)</f>
        <v>5.3567664848836349</v>
      </c>
      <c r="J27" s="17">
        <f>AVERAGE(J22,J24,J26)</f>
        <v>0.72221849415166162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TOMES, Eden (etome3)</cp:lastModifiedBy>
  <cp:revision/>
  <dcterms:created xsi:type="dcterms:W3CDTF">2025-03-03T07:24:14Z</dcterms:created>
  <dcterms:modified xsi:type="dcterms:W3CDTF">2025-03-26T00:02:05Z</dcterms:modified>
  <cp:category/>
  <cp:contentStatus/>
</cp:coreProperties>
</file>