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people.ey.com/personal/ettore_minelli_parthenon_ey_com/Documents/Documents/Tesi/"/>
    </mc:Choice>
  </mc:AlternateContent>
  <xr:revisionPtr revIDLastSave="111" documentId="13_ncr:1_{7AE6FDE8-EF1B-4F8B-9BB1-6FFAA226941E}" xr6:coauthVersionLast="47" xr6:coauthVersionMax="47" xr10:uidLastSave="{D831EF5D-B3AF-48F0-A843-3380308AADC9}"/>
  <bookViews>
    <workbookView xWindow="5760" yWindow="2832" windowWidth="17280" windowHeight="8964" activeTab="1" xr2:uid="{00000000-000D-0000-FFFF-FFFF00000000}"/>
  </bookViews>
  <sheets>
    <sheet name="Sheet1" sheetId="1" r:id="rId1"/>
    <sheet name="Trust" sheetId="2" r:id="rId2"/>
  </sheets>
  <definedNames>
    <definedName name="solver_adj" localSheetId="1" hidden="1">Trust!$G$21</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lhs1" localSheetId="1" hidden="1">Trust!$G$21</definedName>
    <definedName name="solver_lhs2" localSheetId="1" hidden="1">Trust!$G$21</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1</definedName>
    <definedName name="solver_nwt" localSheetId="1" hidden="1">1</definedName>
    <definedName name="solver_opt" localSheetId="1" hidden="1">Trust!$G$31</definedName>
    <definedName name="solver_pre" localSheetId="1" hidden="1">"""0,000001"""</definedName>
    <definedName name="solver_rbv" localSheetId="1" hidden="1">1</definedName>
    <definedName name="solver_rel1" localSheetId="1" hidden="1">1</definedName>
    <definedName name="solver_rel2" localSheetId="1" hidden="1">1</definedName>
    <definedName name="solver_rhs1" localSheetId="1" hidden="1">Trust!$G$15</definedName>
    <definedName name="solver_rhs2" localSheetId="1" hidden="1">Trust!$G$15</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1</definedName>
    <definedName name="solver_typ" localSheetId="1" hidden="1">1</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5" i="2" l="1"/>
  <c r="L34" i="2"/>
  <c r="K35" i="2"/>
  <c r="K34" i="2"/>
  <c r="L24" i="2"/>
  <c r="G28" i="2"/>
  <c r="D14" i="2"/>
  <c r="G17" i="2"/>
  <c r="G16" i="2"/>
  <c r="D15" i="2"/>
  <c r="B20" i="2"/>
  <c r="G21" i="2"/>
  <c r="G27" i="2"/>
  <c r="G24" i="2"/>
  <c r="G26" i="2" s="1"/>
  <c r="B21" i="2"/>
  <c r="B18" i="2"/>
  <c r="B19" i="2"/>
  <c r="B16" i="2"/>
  <c r="D4" i="2"/>
  <c r="G29" i="2" l="1"/>
  <c r="G30" i="2" s="1"/>
  <c r="G31" i="2" s="1"/>
  <c r="G32" i="2" l="1"/>
</calcChain>
</file>

<file path=xl/sharedStrings.xml><?xml version="1.0" encoding="utf-8"?>
<sst xmlns="http://schemas.openxmlformats.org/spreadsheetml/2006/main" count="180" uniqueCount="116">
  <si>
    <t>FIA IMMOBILIARI</t>
  </si>
  <si>
    <t xml:space="preserve">Gestore </t>
  </si>
  <si>
    <t>SGR</t>
  </si>
  <si>
    <t>Veicolo</t>
  </si>
  <si>
    <t>OICR</t>
  </si>
  <si>
    <t>Regolamento</t>
  </si>
  <si>
    <t>Statuto</t>
  </si>
  <si>
    <t>Vigilanza</t>
  </si>
  <si>
    <t>Sì</t>
  </si>
  <si>
    <t>SICAF</t>
  </si>
  <si>
    <t>Politica di investimento predeterminata</t>
  </si>
  <si>
    <t>Limiti nella politica di investimento</t>
  </si>
  <si>
    <t>Almeno i due terzi dell'attivo devono essere investiti in:
-beni immobili
-diritti reali immobiliari, ivi compresi quelli derivanti da contratti di leasing immobiliare con natura traslativa e da rapporti concessori
-partecipazioni in società immobiliari
-parti di altri FIA immobiliari, anche esteri
Inoltre:
-i FIA chiusi non possono investire in strumenti finanziari non quotati di uno stesso emittente e in parti di uno stesso OICR per un valore superiore al 20 per cento del totale delle attività
-Il fondo non può essere investito, direttamente o attraverso società controllate, in misura superiore al 20 per cento delle proprie attività in un unico bene immobile avente caratteristiche urbanistiche e funzionali unitarie, alienabile separatamente dai restanti immobili
-Tale limite è incrementato al 33 per cento, nel caso gli immobili siano destinati alla locazione e il primo conduttore (inclusi i soggetti riconducibili al gruppo di appartenenza del medesimo) in termini di ammontare dei canoni di locazione annui contrattualmente previsti incide in misura non superiore al 20 per cento del totale annuo dei ricavi della specie
-È limitato l’investimento diretto o attraverso società controllate in società immobiliari che prevedano nel proprio oggetto sociale la possibilità di svolgere attività di costruzione è limitato al 10 per cento del totale delle attività del fondo.</t>
  </si>
  <si>
    <t>Durata minima (in anni)</t>
  </si>
  <si>
    <t>Documentazione obbligatoria da fornire agli investitori</t>
  </si>
  <si>
    <t>-regolamento del fondo
-il libro giornale, un documento che contiene le attività gestorie performate su base giornaliera e i rimborsi/richiami di capitale
-La relazione degli amministratori
-il rendiconto di gestione del fondo
-una relazione semestrale contenente la valutazione degli asset
-il valore della quota</t>
  </si>
  <si>
    <t>Requisiti Gestore</t>
  </si>
  <si>
    <t xml:space="preserve">-capitale minimo di almeno €1 milione
-requisiti di professionalità, onorabilità e indipendenza per gli esponenti aziendali
-supervisione e successiva autorizzazione da parte di Banca d'Italia a seguito della supervisione di </t>
  </si>
  <si>
    <t>Depositario</t>
  </si>
  <si>
    <t>Ministero dell'Economia e delle Finanze, Banca d'Italia, CONSOB</t>
  </si>
  <si>
    <t xml:space="preserve">-capitale sociale minimo pari o superiore a 1 milione di euro, nel caso in cui si tratti di SICAF “autogestita” (il requisito di capitale minimo è pari a 500.000 euro nel caso di SICAF riservata a investitori professionali); nel caso di SICAF “etero-gestita”, il cui portafoglio è interamente gestito da un gestore esterno, il capitale minimo richiesto è pari a quello richiesto per le società per azioni, e, cioè, 50.000 euro
-requisiti di professionalità, onorabilità e indipendenza per gli esponenti aziendali
-supervisione e successiva autorizzazione da parte di Banca d'Italia a seguito della supervisione di </t>
  </si>
  <si>
    <t>Personalità giuridica</t>
  </si>
  <si>
    <t>No</t>
  </si>
  <si>
    <t>SIIQ</t>
  </si>
  <si>
    <t>SPA</t>
  </si>
  <si>
    <t>Obbligo pluralità di investitori</t>
  </si>
  <si>
    <t>https://www.gop.it/doc_pubblicazioni/520_eeri3bqn2z_ita.pdf</t>
  </si>
  <si>
    <t>-tutta la documentazione richiesta per le SPA e le società quotate</t>
  </si>
  <si>
    <t>-gli immobili posseduti a titolo di proprietà o di altro diritto reale ad essa destinati rappresentano almeno l'80% dell'attivo patrimoniale e l'80% dei componenti positivi del conto economico</t>
  </si>
  <si>
    <t>CONSOB, Banca d'Italia</t>
  </si>
  <si>
    <t>Struttura proprietaria</t>
  </si>
  <si>
    <t xml:space="preserve">Regime fiscale </t>
  </si>
  <si>
    <t>-Un singolo azionista non può detenere più del 60% dei diritti di voto nell’assemblea ordinaria e non è beneficiario di più del 60% dei dividendi della SIIQ
-Alla data di entrata nel regime agevolato, almeno il 25% delle azioni della SIIQ devono essere detenute, direttamente o indirettamente, da azionisti che hanno diritto a non più del 2% dei voti o dei dividendi</t>
  </si>
  <si>
    <t>-avere la forma della società per azioni
-essere quotata in un mercato regolamentato italiano, UE o SEE White-list 
-svolgere in via prevalente attività di locazone immobiliare
-distribuzione ai soci di almeno il 70% dell'utile netto derivante dall'attività di locazione immobiliare e dal possesso delle partecipazioni o di quote di partecipazione in fondi immobiliari
-avere capitale sociale diffuso
-avere residenza fiscale in Italia
-avere una sede stabile in Italia
-includere l'acronimo SIIQ nel nome della società</t>
  </si>
  <si>
    <t>-esenzione IRES e IRAP
-esclusione della soggettività passiva per il fondo immobiliare e l'attribuzione, in via esclusiva, della medesima soggettività in capo alla società di gestione del risparmio che gestisce il fondo
-aliquota del 20% sulle plusvalenze derivanti dalla negoziazione delle quote dei fondi immobiliari
-Per gli investitori non istituzionali residenti in Italia che detengono una partecipazione superiore al 5 per cento del patrimonio dei fondi non istituzionali, i redditi conseguiti dal fondo immobiliare, ancorché non percepiti, sono imputati per trasparenza ai suddetti partecipanti in proporzione alle loro quote di partecipazione.
-Per gli investitori non istituzionali residenti in Italia che detengono una partecipazione inseriore al 5 per cento del patrimonio dei fondi non istituzionali, viene applicata una ritenuta alla fonte del 20% sull'ammontare dei proventi</t>
  </si>
  <si>
    <t>-L’articolo 9 del DL 44/2014 estende anche alle SICAF immobiliari le stesse disposizioni fiscali applicate ai fondi di investimento immobiliare</t>
  </si>
  <si>
    <t xml:space="preserve">-l’articolo 4, paragrafo 1, lett. a) della direttiva 2011/61/UE del Parlamento europeo e del Consiglio, dell’8 giugno 2011, sui gestori di fondi di investimento alternativi (cd. “AIFMD”) individua uno dei capisaldi della gestione collettiva del risparmio nella “pluralità di investitori”, senza enumerare precisamente </t>
  </si>
  <si>
    <t>SPV</t>
  </si>
  <si>
    <t>CARTOLARIZZAZIONE</t>
  </si>
  <si>
    <t>-assoggettamento ad imposta sostitutiva le plusvalenze latenti all'ingresso del regime speciale
-esenzione del reddito d'impresa da IRES e IRAP
-applicazione aliquota sostitutiva del 20% sugli utili distribuiti ai partecipanti</t>
  </si>
  <si>
    <t>Politica di investimento</t>
  </si>
  <si>
    <t>Strumenti finanziari</t>
  </si>
  <si>
    <t>-esenzione del reddito d'impresa da IRES e IRAP per i redditi necessari a soddisfare i creditori, il reddito residuo concorre invece alla formazione della base imponibile IRES e IRAP
-Aliquota 36% per i proventi derivanti dai titoli emessi
-IVA 0% per operazioni effettuate dalla SPV (i.e. locazione e, o compravendita di immobili strumentali)</t>
  </si>
  <si>
    <t>Offering circular</t>
  </si>
  <si>
    <t>Consob</t>
  </si>
  <si>
    <t>Nessuno</t>
  </si>
  <si>
    <t>Nessuna</t>
  </si>
  <si>
    <t>Se non quotata--&gt;offering circular
Se quotata--&gt;previsioni TUF</t>
  </si>
  <si>
    <t>Stessi previsti per FIA immobiliari</t>
  </si>
  <si>
    <t>SOCIETà IMMOBILIARE</t>
  </si>
  <si>
    <t>Consiglio di amministrazione</t>
  </si>
  <si>
    <t>Solo se offerto al pubblico</t>
  </si>
  <si>
    <t>-tutta la documentazione richiesta per le SPA e le società quotate (se quotata)</t>
  </si>
  <si>
    <t xml:space="preserve">Nessun tipo di agevolazione </t>
  </si>
  <si>
    <t>TRUST</t>
  </si>
  <si>
    <t>Trustee</t>
  </si>
  <si>
    <t>Trust</t>
  </si>
  <si>
    <t>Deed of trust</t>
  </si>
  <si>
    <t>Rendiconto periodico (l'art. 2 della Convenzione parla solo di rendiconto periodico, la prassi poi ha creato poi una serie di documentazione che si usa fornire ai beneficiari)</t>
  </si>
  <si>
    <t>Per effetto di tali disposizioni, i trust residenti o non-residenti sono inclusi
tra i soggetti passivi dell’imposta sul reddito delle società (IRES).
In tal modo è stata riconosciuta al trust un’autonoma soggettività tributaria.
Sono soggetti all’imposta sul reddito delle società:
 i trust residenti nel territorio dello Stato che hanno per oggetto esclusivo o
principale l’esercizio di attività commerciali (enti commerciali);
 i trust residenti nel territorio dello Stato che non hanno per oggetto
esclusivo o principale l’esercizio di attività commerciali (enti non
commerciali);
 i trust non residenti, per i redditi prodotti nel territorio dello Stato (enti
non residenti).
Ai fini dell’imposizione dei redditi, si distinguono due tipologie di trust:
 senza beneficiari di reddito individuati, i cui redditi vengono direttamente
attribuiti al trust medesimo (cd. trust opachi);
 con beneficiari di reddito individuati, i cui redditi vengono imputati per
trasparenza ai beneficiari (cd. trust trasparenti)
10
.
In quest’ultimo caso, il trust residente o non-residente non è considerato
come un autonomo soggetto d’imposta, ma come un’entità trasparente. Il reddito
ovunque conseguito dal trust trasparente viene assoggettato a tassazione per
trasparenza in capo al beneficiario (residente) come reddito di capitale11
- con
applicazione delle aliquote progressive qualora il beneficiario sia una persona
fisica - «in proporzione alla quota di partecipazione individuata nell’atto di
costituzione del trust o in altri documenti successivi ovvero, in mancanza, in
parti uguali»
12
. Naturalmente, ove il reddito abbia già scontato una tassazione a titolo d’imposta o di imposta sostitutiva in capo al trust che lo ha realizzato, il
reddito non concorre alla formazione della base imponibile, né in capo al trust
opaco né, in caso di imputazione per trasparenza, in capo ai beneficiari del trust
trasparente: pertanto la percezione di tali redditi da parte degli stessi rimane una
mera movimentazione finanziaria, ininfluente ai fini della determinazione del
reddito.</t>
  </si>
  <si>
    <t>https://www.agenziaentrate.gov.it/portale/documents/20143/3748285/Circolare+bozza+in+consultazione_10082021.pdf/3c67dd1c-b62d-4579-1340-56de8cdf471d</t>
  </si>
  <si>
    <t>Costi di Sturtup</t>
  </si>
  <si>
    <t>Notaio</t>
  </si>
  <si>
    <t>Min</t>
  </si>
  <si>
    <t>Max</t>
  </si>
  <si>
    <t>Forbice valore dell'immobile</t>
  </si>
  <si>
    <t>25k - 1 mln</t>
  </si>
  <si>
    <t>1.1 mln - 3.5 mln</t>
  </si>
  <si>
    <t>3.5 mln - 5 mln</t>
  </si>
  <si>
    <t>DECRETO 20 luglio 2012, n. 140 </t>
  </si>
  <si>
    <t>Valore più probabile calcolcato sul valore medio di un immobile in italia</t>
  </si>
  <si>
    <t>Source: Gli immobili in Italia 2019 - Agenzia delle Entrate</t>
  </si>
  <si>
    <t>Tassa di registro</t>
  </si>
  <si>
    <t>Tassa di donazione</t>
  </si>
  <si>
    <t xml:space="preserve">Per l'istituzione del Trust, non per il conferimento dei beni, articolo 11 della Tariffa, parte prima, del d.P.R. 26 aprile 1986, n. 131, quale
atto privo di contenuto patrimoniale. </t>
  </si>
  <si>
    <t>8% del valore dell'immobile, d.l. n. 262/2006
art. 2, comma 48, lett. C</t>
  </si>
  <si>
    <t>Imposta ipotecaria</t>
  </si>
  <si>
    <t>Imposta catastale</t>
  </si>
  <si>
    <t>Art. 10, DECRETO LEGISLATIVO 31 ottobre 1990, n. 347</t>
  </si>
  <si>
    <t>Tariffa, DECRETO LEGISLATIVO 31 ottobre 1990, n. 347</t>
  </si>
  <si>
    <t>Valore immobile</t>
  </si>
  <si>
    <t>Totale</t>
  </si>
  <si>
    <t>Costi di gestione</t>
  </si>
  <si>
    <t>Commissione Trustee</t>
  </si>
  <si>
    <t>Costo commercialista</t>
  </si>
  <si>
    <t>Annuali</t>
  </si>
  <si>
    <t>IRES</t>
  </si>
  <si>
    <t>Rent</t>
  </si>
  <si>
    <t>Milano prezzo/m^2</t>
  </si>
  <si>
    <t>Milano prezzo affitto/m^2</t>
  </si>
  <si>
    <t>Manutenzione straordinaria</t>
  </si>
  <si>
    <t>Rent net</t>
  </si>
  <si>
    <t>Commissione commercialista</t>
  </si>
  <si>
    <t>EBITDA</t>
  </si>
  <si>
    <t>EBDA</t>
  </si>
  <si>
    <t>E</t>
  </si>
  <si>
    <t>Onorario Notaio</t>
  </si>
  <si>
    <t>Imposta di registro</t>
  </si>
  <si>
    <t>Imposta di donazione</t>
  </si>
  <si>
    <t>TOTALE</t>
  </si>
  <si>
    <t>Costi annuali in % del NAV</t>
  </si>
  <si>
    <t>Costi Running in % del NAV</t>
  </si>
  <si>
    <t>A</t>
  </si>
  <si>
    <t>B</t>
  </si>
  <si>
    <t>F</t>
  </si>
  <si>
    <t>10Y</t>
  </si>
  <si>
    <t>FIA Chiusi Europei</t>
  </si>
  <si>
    <t>Categoria</t>
  </si>
  <si>
    <t>Società di Investimento Immobiliare Quotata</t>
  </si>
  <si>
    <t>Costi di Startup in % del NAV e assoluti</t>
  </si>
  <si>
    <t>Imposta di successione e donazione</t>
  </si>
  <si>
    <t>X</t>
  </si>
  <si>
    <t>Costi amministrativi</t>
  </si>
  <si>
    <t>Trascurabile</t>
  </si>
  <si>
    <t>(A + B)/t + E + F</t>
  </si>
  <si>
    <t>50Y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</si>
</sst>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 &quot;€&quot;"/>
    <numFmt numFmtId="165" formatCode="_-* #,##0.00\ _€_-;\-* #,##0.00\ _€_-;_-* &quot;-&quot;??\ _€_-;_-@_-"/>
    <numFmt numFmtId="166" formatCode="_-* #,##0_-;\-* #,##0_-;_-* &quot;-&quot;??_-;_-@_-"/>
    <numFmt numFmtId="167" formatCode="[$€-2]\ #,##0;[Red]\-[$€-2]\ #,##0"/>
  </numFmts>
  <fonts count="4" x14ac:knownFonts="1">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4">
    <xf numFmtId="0" fontId="0" fillId="0" borderId="0"/>
    <xf numFmtId="0" fontId="1" fillId="0" borderId="0" applyNumberFormat="0" applyFill="0" applyBorder="0" applyAlignment="0" applyProtection="0"/>
    <xf numFmtId="43" fontId="2" fillId="0" borderId="0" applyFont="0" applyFill="0" applyBorder="0" applyAlignment="0" applyProtection="0"/>
    <xf numFmtId="9" fontId="2" fillId="0" borderId="0" applyFont="0" applyFill="0" applyBorder="0" applyAlignment="0" applyProtection="0"/>
  </cellStyleXfs>
  <cellXfs count="25">
    <xf numFmtId="0" fontId="0" fillId="0" borderId="0" xfId="0"/>
    <xf numFmtId="0" fontId="0" fillId="0" borderId="0" xfId="0" quotePrefix="1" applyAlignment="1">
      <alignment horizontal="left" vertical="center" wrapText="1"/>
    </xf>
    <xf numFmtId="0" fontId="1" fillId="0" borderId="0" xfId="1"/>
    <xf numFmtId="0" fontId="0" fillId="0" borderId="0" xfId="0"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10" fontId="0" fillId="0" borderId="0" xfId="0" applyNumberFormat="1"/>
    <xf numFmtId="0" fontId="0" fillId="0" borderId="0" xfId="0" applyAlignment="1">
      <alignment wrapText="1"/>
    </xf>
    <xf numFmtId="0" fontId="0" fillId="0" borderId="0" xfId="0" applyAlignment="1"/>
    <xf numFmtId="9" fontId="0" fillId="0" borderId="0" xfId="0" applyNumberFormat="1"/>
    <xf numFmtId="43" fontId="0" fillId="0" borderId="0" xfId="2" applyFont="1"/>
    <xf numFmtId="9" fontId="0" fillId="0" borderId="0" xfId="3" applyFont="1"/>
    <xf numFmtId="0" fontId="0" fillId="2" borderId="0" xfId="0" applyFill="1"/>
    <xf numFmtId="43" fontId="0" fillId="2" borderId="0" xfId="2" applyFont="1" applyFill="1"/>
    <xf numFmtId="164" fontId="0" fillId="0" borderId="0" xfId="2" applyNumberFormat="1" applyFont="1"/>
    <xf numFmtId="165" fontId="0" fillId="0" borderId="0" xfId="0" applyNumberFormat="1"/>
    <xf numFmtId="43" fontId="0" fillId="0" borderId="0" xfId="0" applyNumberFormat="1"/>
    <xf numFmtId="166" fontId="0" fillId="0" borderId="0" xfId="2" applyNumberFormat="1" applyFont="1"/>
    <xf numFmtId="166" fontId="0" fillId="0" borderId="0" xfId="0" applyNumberFormat="1"/>
    <xf numFmtId="10" fontId="0" fillId="0" borderId="0" xfId="3" applyNumberFormat="1" applyFont="1"/>
    <xf numFmtId="0" fontId="3" fillId="0" borderId="0" xfId="0" applyFont="1"/>
    <xf numFmtId="167" fontId="0" fillId="0" borderId="0" xfId="3" applyNumberFormat="1" applyFont="1"/>
    <xf numFmtId="167" fontId="0" fillId="0" borderId="0" xfId="0" applyNumberFormat="1"/>
    <xf numFmtId="10" fontId="0" fillId="0" borderId="0" xfId="3" applyNumberFormat="1" applyFont="1" applyAlignment="1">
      <alignment horizontal="right"/>
    </xf>
    <xf numFmtId="10" fontId="0" fillId="0" borderId="0" xfId="0" applyNumberFormat="1" applyAlignment="1">
      <alignment horizontal="left"/>
    </xf>
  </cellXfs>
  <cellStyles count="4">
    <cellStyle name="Comma" xfId="2" builtinId="3"/>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gop.it/doc_pubblicazioni/520_eeri3bqn2z_ita.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
  <sheetViews>
    <sheetView topLeftCell="D18" zoomScale="90" zoomScaleNormal="90" workbookViewId="0">
      <selection activeCell="D16" sqref="D16"/>
    </sheetView>
  </sheetViews>
  <sheetFormatPr defaultRowHeight="14.4" x14ac:dyDescent="0.3"/>
  <cols>
    <col min="1" max="1" width="37.33203125" bestFit="1" customWidth="1"/>
    <col min="2" max="2" width="86.109375" customWidth="1"/>
    <col min="3" max="3" width="129.6640625" customWidth="1"/>
    <col min="4" max="4" width="60.33203125" bestFit="1" customWidth="1"/>
    <col min="5" max="5" width="28.33203125" customWidth="1"/>
    <col min="6" max="6" width="66.33203125" bestFit="1" customWidth="1"/>
    <col min="7" max="7" width="70.33203125" customWidth="1"/>
  </cols>
  <sheetData>
    <row r="1" spans="1:7" x14ac:dyDescent="0.3">
      <c r="C1" t="s">
        <v>9</v>
      </c>
      <c r="D1" s="2" t="s">
        <v>26</v>
      </c>
      <c r="G1" t="s">
        <v>60</v>
      </c>
    </row>
    <row r="2" spans="1:7" x14ac:dyDescent="0.3">
      <c r="A2" t="s">
        <v>107</v>
      </c>
      <c r="B2" t="s">
        <v>0</v>
      </c>
      <c r="C2" t="s">
        <v>0</v>
      </c>
      <c r="D2" t="s">
        <v>108</v>
      </c>
      <c r="E2" t="s">
        <v>38</v>
      </c>
      <c r="F2" t="s">
        <v>49</v>
      </c>
      <c r="G2" t="s">
        <v>54</v>
      </c>
    </row>
    <row r="3" spans="1:7" x14ac:dyDescent="0.3">
      <c r="A3" t="s">
        <v>3</v>
      </c>
      <c r="B3" t="s">
        <v>4</v>
      </c>
      <c r="C3" t="s">
        <v>9</v>
      </c>
      <c r="D3" t="s">
        <v>24</v>
      </c>
      <c r="E3" t="s">
        <v>37</v>
      </c>
      <c r="F3" t="s">
        <v>24</v>
      </c>
      <c r="G3" t="s">
        <v>56</v>
      </c>
    </row>
    <row r="4" spans="1:7" x14ac:dyDescent="0.3">
      <c r="A4" t="s">
        <v>1</v>
      </c>
      <c r="B4" t="s">
        <v>2</v>
      </c>
      <c r="C4" t="s">
        <v>9</v>
      </c>
      <c r="D4" t="s">
        <v>23</v>
      </c>
      <c r="E4" t="s">
        <v>2</v>
      </c>
      <c r="F4" t="s">
        <v>50</v>
      </c>
      <c r="G4" t="s">
        <v>55</v>
      </c>
    </row>
    <row r="5" spans="1:7" x14ac:dyDescent="0.3">
      <c r="A5" t="s">
        <v>40</v>
      </c>
      <c r="B5" t="s">
        <v>5</v>
      </c>
      <c r="C5" t="s">
        <v>6</v>
      </c>
      <c r="D5" t="s">
        <v>6</v>
      </c>
      <c r="E5" t="s">
        <v>43</v>
      </c>
      <c r="F5" t="s">
        <v>6</v>
      </c>
      <c r="G5" t="s">
        <v>57</v>
      </c>
    </row>
    <row r="6" spans="1:7" x14ac:dyDescent="0.3">
      <c r="A6" t="s">
        <v>7</v>
      </c>
      <c r="B6" t="s">
        <v>19</v>
      </c>
      <c r="C6" t="s">
        <v>19</v>
      </c>
      <c r="D6" t="s">
        <v>29</v>
      </c>
      <c r="E6" t="s">
        <v>44</v>
      </c>
      <c r="F6" t="s">
        <v>45</v>
      </c>
      <c r="G6" t="s">
        <v>45</v>
      </c>
    </row>
    <row r="7" spans="1:7" x14ac:dyDescent="0.3">
      <c r="A7" t="s">
        <v>25</v>
      </c>
      <c r="B7" t="s">
        <v>8</v>
      </c>
      <c r="C7" t="s">
        <v>8</v>
      </c>
      <c r="D7" t="s">
        <v>8</v>
      </c>
      <c r="E7" t="s">
        <v>22</v>
      </c>
      <c r="F7" t="s">
        <v>22</v>
      </c>
      <c r="G7" t="s">
        <v>22</v>
      </c>
    </row>
    <row r="8" spans="1:7" x14ac:dyDescent="0.3">
      <c r="A8" t="s">
        <v>10</v>
      </c>
      <c r="B8" t="s">
        <v>8</v>
      </c>
      <c r="C8" t="s">
        <v>8</v>
      </c>
      <c r="D8" t="s">
        <v>8</v>
      </c>
      <c r="E8" t="s">
        <v>8</v>
      </c>
      <c r="F8" t="s">
        <v>22</v>
      </c>
      <c r="G8" t="s">
        <v>8</v>
      </c>
    </row>
    <row r="9" spans="1:7" x14ac:dyDescent="0.3">
      <c r="A9" t="s">
        <v>41</v>
      </c>
      <c r="B9" t="s">
        <v>8</v>
      </c>
      <c r="C9" t="s">
        <v>8</v>
      </c>
      <c r="D9" t="s">
        <v>8</v>
      </c>
      <c r="E9" t="s">
        <v>8</v>
      </c>
      <c r="F9" t="s">
        <v>51</v>
      </c>
      <c r="G9" t="s">
        <v>22</v>
      </c>
    </row>
    <row r="10" spans="1:7" ht="302.39999999999998" x14ac:dyDescent="0.3">
      <c r="A10" s="3" t="s">
        <v>11</v>
      </c>
      <c r="B10" s="5" t="s">
        <v>12</v>
      </c>
      <c r="C10" s="5" t="s">
        <v>12</v>
      </c>
      <c r="D10" s="1" t="s">
        <v>28</v>
      </c>
      <c r="E10" s="3" t="s">
        <v>45</v>
      </c>
      <c r="F10" s="3" t="s">
        <v>45</v>
      </c>
      <c r="G10" s="3" t="s">
        <v>57</v>
      </c>
    </row>
    <row r="11" spans="1:7" x14ac:dyDescent="0.3">
      <c r="A11" s="3" t="s">
        <v>13</v>
      </c>
      <c r="B11" s="3">
        <v>10</v>
      </c>
      <c r="C11" s="3">
        <v>10</v>
      </c>
      <c r="D11" s="3"/>
      <c r="E11" s="3" t="s">
        <v>46</v>
      </c>
      <c r="F11" s="3" t="s">
        <v>46</v>
      </c>
      <c r="G11" s="3" t="s">
        <v>46</v>
      </c>
    </row>
    <row r="12" spans="1:7" ht="100.8" x14ac:dyDescent="0.3">
      <c r="A12" s="3" t="s">
        <v>14</v>
      </c>
      <c r="B12" s="1" t="s">
        <v>15</v>
      </c>
      <c r="C12" s="1" t="s">
        <v>15</v>
      </c>
      <c r="D12" s="4" t="s">
        <v>27</v>
      </c>
      <c r="E12" s="5" t="s">
        <v>47</v>
      </c>
      <c r="F12" s="4" t="s">
        <v>52</v>
      </c>
      <c r="G12" s="5" t="s">
        <v>58</v>
      </c>
    </row>
    <row r="13" spans="1:7" ht="158.4" x14ac:dyDescent="0.3">
      <c r="A13" s="3" t="s">
        <v>16</v>
      </c>
      <c r="B13" s="1" t="s">
        <v>17</v>
      </c>
      <c r="C13" s="1" t="s">
        <v>20</v>
      </c>
      <c r="D13" s="1" t="s">
        <v>33</v>
      </c>
      <c r="E13" s="3" t="s">
        <v>48</v>
      </c>
      <c r="F13" s="3" t="s">
        <v>45</v>
      </c>
      <c r="G13" s="3" t="s">
        <v>45</v>
      </c>
    </row>
    <row r="14" spans="1:7" x14ac:dyDescent="0.3">
      <c r="A14" s="3" t="s">
        <v>18</v>
      </c>
      <c r="B14" s="3" t="s">
        <v>8</v>
      </c>
      <c r="C14" s="3" t="s">
        <v>8</v>
      </c>
      <c r="D14" s="3" t="s">
        <v>22</v>
      </c>
      <c r="E14" s="3" t="s">
        <v>22</v>
      </c>
      <c r="F14" s="3" t="s">
        <v>22</v>
      </c>
      <c r="G14" s="3" t="s">
        <v>22</v>
      </c>
    </row>
    <row r="15" spans="1:7" x14ac:dyDescent="0.3">
      <c r="A15" s="3" t="s">
        <v>21</v>
      </c>
      <c r="B15" s="3" t="s">
        <v>22</v>
      </c>
      <c r="C15" s="3" t="s">
        <v>8</v>
      </c>
      <c r="D15" s="3" t="s">
        <v>8</v>
      </c>
      <c r="E15" s="3" t="s">
        <v>22</v>
      </c>
      <c r="F15" s="3" t="s">
        <v>8</v>
      </c>
      <c r="G15" s="3" t="s">
        <v>22</v>
      </c>
    </row>
    <row r="16" spans="1:7" ht="132.75" customHeight="1" x14ac:dyDescent="0.3">
      <c r="A16" s="3" t="s">
        <v>30</v>
      </c>
      <c r="B16" s="1" t="s">
        <v>36</v>
      </c>
      <c r="C16" s="1" t="s">
        <v>36</v>
      </c>
      <c r="D16" s="1" t="s">
        <v>32</v>
      </c>
      <c r="E16" s="3" t="s">
        <v>22</v>
      </c>
      <c r="F16" s="3" t="s">
        <v>22</v>
      </c>
      <c r="G16" s="3" t="s">
        <v>22</v>
      </c>
    </row>
    <row r="17" spans="1:7" ht="409.6" x14ac:dyDescent="0.3">
      <c r="A17" s="3" t="s">
        <v>31</v>
      </c>
      <c r="B17" s="1" t="s">
        <v>34</v>
      </c>
      <c r="C17" s="4" t="s">
        <v>35</v>
      </c>
      <c r="D17" s="1" t="s">
        <v>39</v>
      </c>
      <c r="E17" s="1" t="s">
        <v>42</v>
      </c>
      <c r="F17" s="5" t="s">
        <v>53</v>
      </c>
      <c r="G17" s="5" t="s">
        <v>59</v>
      </c>
    </row>
  </sheetData>
  <hyperlinks>
    <hyperlink ref="D1" r:id="rId1" xr:uid="{6C636BC4-1A04-4733-8BE7-56E28414C7BC}"/>
  </hyperlinks>
  <pageMargins left="0.7" right="0.7" top="0.75" bottom="0.75" header="0.3" footer="0.3"/>
  <pageSetup paperSize="9" orientation="portrait" horizontalDpi="30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73423-BB1E-4C4B-A308-30BDAAFEDC64}">
  <dimension ref="A1:L35"/>
  <sheetViews>
    <sheetView tabSelected="1" topLeftCell="C11" workbookViewId="0">
      <selection activeCell="L37" sqref="L37"/>
    </sheetView>
  </sheetViews>
  <sheetFormatPr defaultRowHeight="14.4" x14ac:dyDescent="0.3"/>
  <cols>
    <col min="1" max="1" width="24.33203125" customWidth="1"/>
    <col min="2" max="2" width="11.33203125" bestFit="1" customWidth="1"/>
    <col min="4" max="4" width="12.6640625" bestFit="1" customWidth="1"/>
    <col min="5" max="5" width="11.5546875" bestFit="1" customWidth="1"/>
    <col min="6" max="6" width="25.6640625" customWidth="1"/>
    <col min="7" max="7" width="21.44140625" customWidth="1"/>
    <col min="10" max="10" width="15.5546875" bestFit="1" customWidth="1"/>
    <col min="11" max="11" width="24.109375" bestFit="1" customWidth="1"/>
    <col min="12" max="12" width="9.88671875" bestFit="1" customWidth="1"/>
  </cols>
  <sheetData>
    <row r="1" spans="1:9" x14ac:dyDescent="0.3">
      <c r="A1" t="s">
        <v>61</v>
      </c>
    </row>
    <row r="2" spans="1:9" x14ac:dyDescent="0.3">
      <c r="B2" t="s">
        <v>63</v>
      </c>
      <c r="C2" t="s">
        <v>64</v>
      </c>
      <c r="I2" t="s">
        <v>69</v>
      </c>
    </row>
    <row r="3" spans="1:9" x14ac:dyDescent="0.3">
      <c r="A3" t="s">
        <v>62</v>
      </c>
      <c r="B3">
        <v>102.5</v>
      </c>
      <c r="C3">
        <v>48200</v>
      </c>
      <c r="G3" t="s">
        <v>65</v>
      </c>
      <c r="H3" t="s">
        <v>63</v>
      </c>
      <c r="I3" t="s">
        <v>64</v>
      </c>
    </row>
    <row r="4" spans="1:9" x14ac:dyDescent="0.3">
      <c r="A4" t="s">
        <v>70</v>
      </c>
      <c r="D4">
        <f>185145*4.82%</f>
        <v>8923.9889999999996</v>
      </c>
      <c r="G4" t="s">
        <v>66</v>
      </c>
      <c r="H4" s="6">
        <v>4.1000000000000003E-3</v>
      </c>
      <c r="I4" s="6">
        <v>4.82E-2</v>
      </c>
    </row>
    <row r="5" spans="1:9" x14ac:dyDescent="0.3">
      <c r="A5" t="s">
        <v>71</v>
      </c>
      <c r="G5" t="s">
        <v>67</v>
      </c>
      <c r="H5" s="6">
        <v>1.6000000000000001E-3</v>
      </c>
      <c r="I5" s="6">
        <v>4.1000000000000003E-3</v>
      </c>
    </row>
    <row r="6" spans="1:9" x14ac:dyDescent="0.3">
      <c r="G6" t="s">
        <v>68</v>
      </c>
      <c r="H6" s="6">
        <v>1.1999999999999999E-3</v>
      </c>
      <c r="I6" s="6">
        <v>1.6100000000000001E-3</v>
      </c>
    </row>
    <row r="8" spans="1:9" x14ac:dyDescent="0.3">
      <c r="A8" t="s">
        <v>72</v>
      </c>
      <c r="B8" s="7">
        <v>168</v>
      </c>
      <c r="C8" s="8" t="s">
        <v>74</v>
      </c>
    </row>
    <row r="9" spans="1:9" x14ac:dyDescent="0.3">
      <c r="A9" t="s">
        <v>73</v>
      </c>
      <c r="B9" s="8" t="s">
        <v>75</v>
      </c>
    </row>
    <row r="10" spans="1:9" x14ac:dyDescent="0.3">
      <c r="A10" t="s">
        <v>76</v>
      </c>
      <c r="B10" s="9">
        <v>0.02</v>
      </c>
      <c r="C10" t="s">
        <v>79</v>
      </c>
    </row>
    <row r="11" spans="1:9" x14ac:dyDescent="0.3">
      <c r="A11" t="s">
        <v>77</v>
      </c>
      <c r="B11" s="9">
        <v>0.01</v>
      </c>
      <c r="C11" t="s">
        <v>78</v>
      </c>
    </row>
    <row r="14" spans="1:9" x14ac:dyDescent="0.3">
      <c r="A14" t="s">
        <v>80</v>
      </c>
      <c r="B14" s="10">
        <v>185145</v>
      </c>
      <c r="D14" s="15">
        <f>D15*G15</f>
        <v>847000.00000000012</v>
      </c>
    </row>
    <row r="15" spans="1:9" x14ac:dyDescent="0.3">
      <c r="A15" t="s">
        <v>96</v>
      </c>
      <c r="B15" s="11">
        <v>1.0999999999999999E-2</v>
      </c>
      <c r="D15" s="6">
        <f>B15+B18+B17+B19</f>
        <v>0.12100000000000001</v>
      </c>
      <c r="G15" s="17">
        <v>7000000</v>
      </c>
    </row>
    <row r="16" spans="1:9" x14ac:dyDescent="0.3">
      <c r="A16" t="s">
        <v>97</v>
      </c>
      <c r="B16" s="14">
        <f>B8</f>
        <v>168</v>
      </c>
      <c r="G16" s="18">
        <f>G15/G19</f>
        <v>2800</v>
      </c>
    </row>
    <row r="17" spans="1:12" x14ac:dyDescent="0.3">
      <c r="A17" t="s">
        <v>98</v>
      </c>
      <c r="B17" s="11">
        <v>0.08</v>
      </c>
      <c r="E17" s="15"/>
      <c r="G17" s="18">
        <f>G20*G16*12</f>
        <v>668639.99999999988</v>
      </c>
    </row>
    <row r="18" spans="1:12" x14ac:dyDescent="0.3">
      <c r="A18" t="s">
        <v>77</v>
      </c>
      <c r="B18" s="11">
        <f>B11</f>
        <v>0.01</v>
      </c>
      <c r="E18" s="15"/>
      <c r="K18" s="20" t="s">
        <v>109</v>
      </c>
    </row>
    <row r="19" spans="1:12" x14ac:dyDescent="0.3">
      <c r="A19" t="s">
        <v>76</v>
      </c>
      <c r="B19" s="11">
        <f>B10</f>
        <v>0.02</v>
      </c>
      <c r="F19" t="s">
        <v>88</v>
      </c>
      <c r="G19">
        <v>2500</v>
      </c>
      <c r="J19" s="20" t="s">
        <v>113</v>
      </c>
      <c r="K19" t="s">
        <v>97</v>
      </c>
      <c r="L19" s="22">
        <v>200</v>
      </c>
    </row>
    <row r="20" spans="1:12" x14ac:dyDescent="0.3">
      <c r="A20" s="12" t="s">
        <v>81</v>
      </c>
      <c r="B20" s="13">
        <f>B14*B15+B14*B17+B14*B18+B14*B19+B16</f>
        <v>22570.545000000002</v>
      </c>
      <c r="D20" s="15"/>
      <c r="E20" s="15"/>
      <c r="F20" t="s">
        <v>89</v>
      </c>
      <c r="G20">
        <v>19.899999999999999</v>
      </c>
      <c r="J20" s="20" t="s">
        <v>102</v>
      </c>
      <c r="K20" t="s">
        <v>96</v>
      </c>
      <c r="L20" s="19">
        <v>1.0999999999999999E-2</v>
      </c>
    </row>
    <row r="21" spans="1:12" x14ac:dyDescent="0.3">
      <c r="B21" s="11">
        <f>B20/B14</f>
        <v>0.12190739690512842</v>
      </c>
      <c r="F21" t="s">
        <v>80</v>
      </c>
      <c r="G21" s="16">
        <f>B14</f>
        <v>185145</v>
      </c>
      <c r="J21" s="20" t="s">
        <v>103</v>
      </c>
      <c r="K21" t="s">
        <v>110</v>
      </c>
      <c r="L21" s="19">
        <v>0.08</v>
      </c>
    </row>
    <row r="22" spans="1:12" x14ac:dyDescent="0.3">
      <c r="J22" s="20" t="s">
        <v>113</v>
      </c>
      <c r="K22" t="s">
        <v>77</v>
      </c>
      <c r="L22" s="21">
        <v>200</v>
      </c>
    </row>
    <row r="23" spans="1:12" x14ac:dyDescent="0.3">
      <c r="A23" t="s">
        <v>82</v>
      </c>
      <c r="B23" t="s">
        <v>85</v>
      </c>
      <c r="J23" s="20" t="s">
        <v>113</v>
      </c>
      <c r="K23" t="s">
        <v>76</v>
      </c>
      <c r="L23" s="21">
        <v>200</v>
      </c>
    </row>
    <row r="24" spans="1:12" x14ac:dyDescent="0.3">
      <c r="A24" t="s">
        <v>83</v>
      </c>
      <c r="B24" s="6">
        <v>5.0000000000000001E-3</v>
      </c>
      <c r="D24" s="15"/>
      <c r="F24" t="s">
        <v>87</v>
      </c>
      <c r="G24" s="15">
        <f>12*G20*G21/G19</f>
        <v>17685.0504</v>
      </c>
      <c r="J24" s="20"/>
      <c r="K24" t="s">
        <v>99</v>
      </c>
      <c r="L24" s="6">
        <f>L20+L21</f>
        <v>9.0999999999999998E-2</v>
      </c>
    </row>
    <row r="25" spans="1:12" x14ac:dyDescent="0.3">
      <c r="A25" t="s">
        <v>84</v>
      </c>
      <c r="B25" s="9">
        <v>1E-3</v>
      </c>
      <c r="F25" t="s">
        <v>90</v>
      </c>
      <c r="G25">
        <v>1000</v>
      </c>
    </row>
    <row r="26" spans="1:12" x14ac:dyDescent="0.3">
      <c r="A26" t="s">
        <v>86</v>
      </c>
      <c r="B26" s="9">
        <v>0.24</v>
      </c>
      <c r="F26" t="s">
        <v>91</v>
      </c>
      <c r="G26" s="15">
        <f>G24-G25</f>
        <v>16685.0504</v>
      </c>
      <c r="J26" s="20"/>
      <c r="K26" t="s">
        <v>101</v>
      </c>
      <c r="L26" s="6"/>
    </row>
    <row r="27" spans="1:12" x14ac:dyDescent="0.3">
      <c r="F27" t="s">
        <v>83</v>
      </c>
      <c r="G27" s="15">
        <f>B24*G21</f>
        <v>925.72500000000002</v>
      </c>
      <c r="J27" s="20" t="s">
        <v>95</v>
      </c>
      <c r="K27" t="s">
        <v>83</v>
      </c>
      <c r="L27" s="23" t="s">
        <v>111</v>
      </c>
    </row>
    <row r="28" spans="1:12" x14ac:dyDescent="0.3">
      <c r="F28" t="s">
        <v>92</v>
      </c>
      <c r="G28" s="15">
        <f>B25*G21</f>
        <v>185.14500000000001</v>
      </c>
      <c r="J28" s="20" t="s">
        <v>104</v>
      </c>
      <c r="K28" t="s">
        <v>112</v>
      </c>
      <c r="L28" s="19">
        <v>0.01</v>
      </c>
    </row>
    <row r="29" spans="1:12" x14ac:dyDescent="0.3">
      <c r="F29" t="s">
        <v>93</v>
      </c>
      <c r="G29" s="15">
        <f>G26-G27-G28</f>
        <v>15574.180399999999</v>
      </c>
    </row>
    <row r="30" spans="1:12" x14ac:dyDescent="0.3">
      <c r="F30" t="s">
        <v>94</v>
      </c>
      <c r="G30" s="15">
        <f>G29*(1-B26)</f>
        <v>11836.377103999999</v>
      </c>
      <c r="K30" t="s">
        <v>100</v>
      </c>
      <c r="L30" s="20" t="s">
        <v>114</v>
      </c>
    </row>
    <row r="31" spans="1:12" x14ac:dyDescent="0.3">
      <c r="F31" t="s">
        <v>95</v>
      </c>
      <c r="G31" s="15">
        <f>G30-((B20+B14)/5)</f>
        <v>-29706.731896000005</v>
      </c>
    </row>
    <row r="32" spans="1:12" x14ac:dyDescent="0.3">
      <c r="G32" s="11">
        <f>G31/G21</f>
        <v>-0.16045117014232091</v>
      </c>
      <c r="K32" s="20" t="s">
        <v>105</v>
      </c>
      <c r="L32" s="20" t="s">
        <v>115</v>
      </c>
    </row>
    <row r="33" spans="10:12" x14ac:dyDescent="0.3">
      <c r="J33" s="20" t="s">
        <v>106</v>
      </c>
      <c r="K33" s="24">
        <v>2.2800000000000001E-2</v>
      </c>
      <c r="L33" s="24">
        <v>2.2800000000000001E-2</v>
      </c>
    </row>
    <row r="34" spans="10:12" x14ac:dyDescent="0.3">
      <c r="J34" s="20" t="s">
        <v>56</v>
      </c>
      <c r="K34" s="6">
        <f>L24/10+L28</f>
        <v>1.9099999999999999E-2</v>
      </c>
      <c r="L34" s="6">
        <f>L24/50+L28</f>
        <v>1.1820000000000001E-2</v>
      </c>
    </row>
    <row r="35" spans="10:12" x14ac:dyDescent="0.3">
      <c r="K35" s="6">
        <f>K33-K34</f>
        <v>3.7000000000000019E-3</v>
      </c>
      <c r="L35" s="6">
        <f>L33-L34</f>
        <v>1.098E-2</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Trust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Ettore Minelli</dc:creator>
  <cp:lastModifiedBy>Ettore Minelli</cp:lastModifiedBy>
  <dcterms:created xsi:type="dcterms:W3CDTF">2015-06-05T18:17:20Z</dcterms:created>
  <dcterms:modified xsi:type="dcterms:W3CDTF">2022-11-05T17:41:08Z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ileName">
    <vt:lpwstr/>
  </property>
</Properties>
</file>