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6" i="1"/>
  <c r="AD44" i="1" l="1"/>
  <c r="AD47" i="1" s="1"/>
  <c r="AC44" i="1"/>
  <c r="AC47" i="1" s="1"/>
  <c r="AB44" i="1"/>
  <c r="AB47" i="1" s="1"/>
  <c r="AA44" i="1"/>
  <c r="AA47" i="1" s="1"/>
  <c r="Z44" i="1"/>
  <c r="Z47" i="1" s="1"/>
  <c r="Y44" i="1"/>
  <c r="Y47" i="1" s="1"/>
  <c r="X44" i="1"/>
  <c r="X47" i="1" s="1"/>
  <c r="W44" i="1"/>
  <c r="W47" i="1" s="1"/>
  <c r="V44" i="1"/>
  <c r="V47" i="1" s="1"/>
  <c r="U44" i="1"/>
  <c r="U47" i="1" s="1"/>
  <c r="T44" i="1"/>
  <c r="T47" i="1" s="1"/>
  <c r="S44" i="1"/>
  <c r="S47" i="1" s="1"/>
  <c r="R44" i="1"/>
  <c r="R47" i="1" s="1"/>
  <c r="Q44" i="1"/>
  <c r="Q47" i="1" s="1"/>
  <c r="P44" i="1"/>
  <c r="P47" i="1" s="1"/>
  <c r="O44" i="1"/>
  <c r="O47" i="1" s="1"/>
  <c r="N44" i="1"/>
  <c r="N47" i="1" s="1"/>
  <c r="M44" i="1"/>
  <c r="M47" i="1" s="1"/>
  <c r="L44" i="1"/>
  <c r="L47" i="1" s="1"/>
  <c r="K44" i="1"/>
  <c r="K47" i="1" s="1"/>
  <c r="J44" i="1"/>
  <c r="J47" i="1" s="1"/>
  <c r="I44" i="1"/>
  <c r="I47" i="1" s="1"/>
  <c r="H44" i="1"/>
  <c r="H47" i="1" s="1"/>
  <c r="G44" i="1"/>
  <c r="G47" i="1" s="1"/>
  <c r="F44" i="1"/>
  <c r="F47" i="1" s="1"/>
  <c r="E44" i="1"/>
  <c r="D44" i="1"/>
  <c r="D45" i="1" s="1"/>
  <c r="D14" i="1"/>
  <c r="E47" i="1" l="1"/>
  <c r="D56" i="1"/>
  <c r="D16" i="1" l="1"/>
  <c r="D15" i="1"/>
  <c r="AD11" i="1"/>
  <c r="AB11" i="1"/>
  <c r="AC11" i="1"/>
  <c r="AA11" i="1"/>
  <c r="Y11" i="1"/>
  <c r="Z11" i="1"/>
  <c r="X11" i="1"/>
  <c r="V11" i="1"/>
  <c r="W11" i="1"/>
  <c r="U11" i="1"/>
  <c r="S11" i="1"/>
  <c r="T11" i="1"/>
  <c r="R11" i="1"/>
  <c r="P11" i="1"/>
  <c r="Q11" i="1"/>
  <c r="O11" i="1"/>
  <c r="M11" i="1"/>
  <c r="N11" i="1"/>
  <c r="L11" i="1"/>
  <c r="J11" i="1"/>
  <c r="K11" i="1"/>
  <c r="I11" i="1"/>
  <c r="G11" i="1"/>
  <c r="H11" i="1"/>
  <c r="F11" i="1"/>
  <c r="E11" i="1"/>
  <c r="D11" i="1"/>
  <c r="D22" i="1" s="1"/>
  <c r="D12" i="1" l="1"/>
  <c r="D18" i="1" s="1"/>
  <c r="D17" i="1"/>
  <c r="E12" i="1" l="1"/>
  <c r="E13" i="1"/>
  <c r="E18" i="1" l="1"/>
  <c r="F13" i="1"/>
  <c r="F12" i="1" s="1"/>
  <c r="E14" i="1"/>
  <c r="F18" i="1" l="1"/>
  <c r="G13" i="1"/>
  <c r="G12" i="1" s="1"/>
  <c r="G14" i="1"/>
  <c r="F14" i="1"/>
  <c r="E15" i="1"/>
  <c r="E16" i="1"/>
  <c r="G16" i="1" l="1"/>
  <c r="G15" i="1"/>
  <c r="G17" i="1" s="1"/>
  <c r="E17" i="1"/>
  <c r="G18" i="1"/>
  <c r="H13" i="1"/>
  <c r="F15" i="1"/>
  <c r="F16" i="1"/>
  <c r="H12" i="1" l="1"/>
  <c r="F17" i="1"/>
  <c r="H14" i="1"/>
  <c r="H18" i="1" l="1"/>
  <c r="I13" i="1"/>
  <c r="I12" i="1"/>
  <c r="H16" i="1"/>
  <c r="H15" i="1"/>
  <c r="H17" i="1" l="1"/>
  <c r="I18" i="1"/>
  <c r="J13" i="1"/>
  <c r="J14" i="1"/>
  <c r="I14" i="1"/>
  <c r="I15" i="1" l="1"/>
  <c r="I16" i="1"/>
  <c r="I17" i="1"/>
  <c r="J15" i="1"/>
  <c r="J16" i="1"/>
  <c r="J12" i="1"/>
  <c r="J17" i="1" l="1"/>
  <c r="J18" i="1"/>
  <c r="K13" i="1"/>
  <c r="K12" i="1" l="1"/>
  <c r="L13" i="1" s="1"/>
  <c r="L14" i="1" s="1"/>
  <c r="K14" i="1"/>
  <c r="K18" i="1" l="1"/>
  <c r="L12" i="1"/>
  <c r="L18" i="1" s="1"/>
  <c r="K16" i="1"/>
  <c r="K15" i="1"/>
  <c r="K17" i="1" s="1"/>
  <c r="L15" i="1"/>
  <c r="L16" i="1"/>
  <c r="M13" i="1" l="1"/>
  <c r="M14" i="1" s="1"/>
  <c r="M16" i="1" s="1"/>
  <c r="L17" i="1"/>
  <c r="M12" i="1" l="1"/>
  <c r="M15" i="1"/>
  <c r="M17" i="1" s="1"/>
  <c r="N13" i="1" l="1"/>
  <c r="N14" i="1" s="1"/>
  <c r="N12" i="1"/>
  <c r="M18" i="1"/>
  <c r="N18" i="1" l="1"/>
  <c r="O13" i="1"/>
  <c r="O14" i="1" s="1"/>
  <c r="O12" i="1"/>
  <c r="N15" i="1"/>
  <c r="N17" i="1" s="1"/>
  <c r="N16" i="1"/>
  <c r="O18" i="1" l="1"/>
  <c r="P13" i="1"/>
  <c r="P12" i="1" s="1"/>
  <c r="O15" i="1"/>
  <c r="O17" i="1" s="1"/>
  <c r="O16" i="1"/>
  <c r="Q13" i="1" l="1"/>
  <c r="P18" i="1"/>
  <c r="Q12" i="1"/>
  <c r="Q18" i="1" s="1"/>
  <c r="P14" i="1"/>
  <c r="Q14" i="1"/>
  <c r="P16" i="1" l="1"/>
  <c r="P15" i="1"/>
  <c r="P17" i="1" s="1"/>
  <c r="R13" i="1"/>
  <c r="R12" i="1" s="1"/>
  <c r="Q16" i="1"/>
  <c r="Q15" i="1"/>
  <c r="R14" i="1" l="1"/>
  <c r="R16" i="1" s="1"/>
  <c r="Q17" i="1"/>
  <c r="R18" i="1"/>
  <c r="S13" i="1"/>
  <c r="S14" i="1" s="1"/>
  <c r="S16" i="1" s="1"/>
  <c r="R15" i="1"/>
  <c r="R17" i="1" l="1"/>
  <c r="S15" i="1"/>
  <c r="S17" i="1" s="1"/>
  <c r="S12" i="1"/>
  <c r="S18" i="1" l="1"/>
  <c r="T13" i="1"/>
  <c r="T14" i="1" s="1"/>
  <c r="T15" i="1" s="1"/>
  <c r="T16" i="1" l="1"/>
  <c r="T17" i="1" s="1"/>
  <c r="T12" i="1"/>
  <c r="U13" i="1" l="1"/>
  <c r="T18" i="1"/>
  <c r="U12" i="1" l="1"/>
  <c r="U14" i="1"/>
  <c r="U16" i="1" l="1"/>
  <c r="U15" i="1"/>
  <c r="U17" i="1"/>
  <c r="U18" i="1"/>
  <c r="V13" i="1"/>
  <c r="V12" i="1" l="1"/>
  <c r="V14" i="1"/>
  <c r="V15" i="1" l="1"/>
  <c r="V16" i="1"/>
  <c r="V17" i="1"/>
  <c r="V18" i="1"/>
  <c r="W13" i="1"/>
  <c r="W12" i="1"/>
  <c r="W18" i="1" l="1"/>
  <c r="X13" i="1"/>
  <c r="W14" i="1"/>
  <c r="W16" i="1" l="1"/>
  <c r="W15" i="1"/>
  <c r="W17" i="1"/>
  <c r="X14" i="1"/>
  <c r="X12" i="1"/>
  <c r="X15" i="1" l="1"/>
  <c r="X16" i="1"/>
  <c r="X17" i="1"/>
  <c r="X18" i="1"/>
  <c r="Y12" i="1"/>
  <c r="Y13" i="1"/>
  <c r="Y14" i="1" l="1"/>
  <c r="Z12" i="1"/>
  <c r="Z13" i="1"/>
  <c r="Z14" i="1" s="1"/>
  <c r="Y18" i="1"/>
  <c r="Z16" i="1" l="1"/>
  <c r="Z15" i="1"/>
  <c r="Z17" i="1" s="1"/>
  <c r="AA13" i="1"/>
  <c r="AA14" i="1" s="1"/>
  <c r="AA12" i="1"/>
  <c r="Z18" i="1"/>
  <c r="Y15" i="1"/>
  <c r="Y16" i="1"/>
  <c r="Y17" i="1" l="1"/>
  <c r="AA18" i="1"/>
  <c r="AB13" i="1"/>
  <c r="AB12" i="1"/>
  <c r="AA16" i="1"/>
  <c r="AA15" i="1"/>
  <c r="AA17" i="1" s="1"/>
  <c r="AB18" i="1" l="1"/>
  <c r="AC13" i="1"/>
  <c r="AB14" i="1"/>
  <c r="AC14" i="1" l="1"/>
  <c r="AB15" i="1"/>
  <c r="AB16" i="1"/>
  <c r="AC12" i="1"/>
  <c r="AB17" i="1" l="1"/>
  <c r="AD13" i="1"/>
  <c r="AC18" i="1"/>
  <c r="AD12" i="1"/>
  <c r="AC15" i="1"/>
  <c r="AC16" i="1"/>
  <c r="AC17" i="1"/>
  <c r="D26" i="1" l="1"/>
  <c r="AD18" i="1"/>
  <c r="AD14" i="1"/>
  <c r="D27" i="1"/>
  <c r="D2" i="1"/>
  <c r="AD15" i="1" l="1"/>
  <c r="AD16" i="1"/>
  <c r="AD17" i="1" s="1"/>
  <c r="D28" i="1"/>
  <c r="D23" i="1" l="1"/>
  <c r="D24" i="1" l="1"/>
  <c r="F54" i="1" l="1"/>
  <c r="D60" i="1" l="1"/>
  <c r="D61" i="1"/>
  <c r="D34" i="1"/>
  <c r="D57" i="1" l="1"/>
  <c r="D58" i="1" s="1"/>
  <c r="D62" i="1"/>
</calcChain>
</file>

<file path=xl/sharedStrings.xml><?xml version="1.0" encoding="utf-8"?>
<sst xmlns="http://schemas.openxmlformats.org/spreadsheetml/2006/main" count="54" uniqueCount="28">
  <si>
    <t>Assumption</t>
  </si>
  <si>
    <t>Salary</t>
  </si>
  <si>
    <t>Months in Year</t>
  </si>
  <si>
    <t>Savings</t>
  </si>
  <si>
    <t>Investment</t>
  </si>
  <si>
    <t>RE investment</t>
  </si>
  <si>
    <t>Number of RE</t>
  </si>
  <si>
    <t>Rent</t>
  </si>
  <si>
    <t>Maintenance</t>
  </si>
  <si>
    <t>% Maintenance/Rent</t>
  </si>
  <si>
    <t>Tax</t>
  </si>
  <si>
    <t>% Tax/Rent</t>
  </si>
  <si>
    <t>Rent Brutto</t>
  </si>
  <si>
    <t>Rent Net</t>
  </si>
  <si>
    <t>% Savings/Salary</t>
  </si>
  <si>
    <t>Asset</t>
  </si>
  <si>
    <t>SUMMARY</t>
  </si>
  <si>
    <t>Total Salary</t>
  </si>
  <si>
    <t>Total Savings</t>
  </si>
  <si>
    <t>Total Net Rent</t>
  </si>
  <si>
    <t>Total Investments</t>
  </si>
  <si>
    <t>Income</t>
  </si>
  <si>
    <t>Stock</t>
  </si>
  <si>
    <t>Assets</t>
  </si>
  <si>
    <t>UNLEVERED</t>
  </si>
  <si>
    <t>LEVERED</t>
  </si>
  <si>
    <t>Debt/Investment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</si>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</sst>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E109"/>
  <sheetViews>
    <sheetView tabSelected="1" topLeftCell="A31" workbookViewId="0">
      <selection activeCell="E48" sqref="E48"/>
    </sheetView>
  </sheetViews>
  <sheetFormatPr defaultRowHeight="15" x14ac:dyDescent="0.25"/>
  <cols>
    <col min="3" max="3" width="19.85546875" bestFit="1" customWidth="1"/>
    <col min="4" max="4" width="11.7109375" bestFit="1" customWidth="1"/>
    <col min="5" max="5" width="10.5703125" bestFit="1" customWidth="1"/>
    <col min="6" max="6" width="11.28515625" bestFit="1" customWidth="1"/>
    <col min="7" max="7" width="10.5703125" customWidth="1"/>
    <col min="8" max="8" width="10.5703125" bestFit="1" customWidth="1"/>
    <col min="9" max="29" width="11.5703125" bestFit="1" customWidth="1"/>
    <col min="30" max="30" width="13.28515625" bestFit="1" customWidth="1"/>
  </cols>
  <sheetData>
    <row r="1" spans="3:31" ht="46.5" customHeight="1" x14ac:dyDescent="0.25">
      <c r="C1" s="4" t="s">
        <v>24</v>
      </c>
      <c r="D1" s="4"/>
      <c r="E1" s="4"/>
      <c r="F1" s="4"/>
      <c r="G1" s="4"/>
      <c r="H1" s="4"/>
      <c r="I1" s="4"/>
    </row>
    <row r="2" spans="3:31" x14ac:dyDescent="0.25">
      <c r="C2" t="s">
        <v>6</v>
      </c>
      <c r="D2">
        <f>COUNTIF($D$13:$AD$13,-$D$5)</f>
        <v>9</v>
      </c>
    </row>
    <row r="3" spans="3:31" x14ac:dyDescent="0.25">
      <c r="C3" t="s">
        <v>2</v>
      </c>
      <c r="D3">
        <v>12</v>
      </c>
    </row>
    <row r="4" spans="3:31" x14ac:dyDescent="0.25">
      <c r="C4" t="s">
        <v>0</v>
      </c>
    </row>
    <row r="5" spans="3:31" x14ac:dyDescent="0.25">
      <c r="C5" t="s">
        <v>5</v>
      </c>
      <c r="D5" s="2">
        <v>150000</v>
      </c>
    </row>
    <row r="6" spans="3:31" x14ac:dyDescent="0.25">
      <c r="C6" t="s">
        <v>7</v>
      </c>
      <c r="D6">
        <v>650</v>
      </c>
    </row>
    <row r="7" spans="3:31" x14ac:dyDescent="0.25">
      <c r="C7" t="s">
        <v>9</v>
      </c>
      <c r="D7" s="3">
        <v>0.1</v>
      </c>
    </row>
    <row r="8" spans="3:31" x14ac:dyDescent="0.25">
      <c r="C8" t="s">
        <v>11</v>
      </c>
      <c r="D8" s="3">
        <v>0.25</v>
      </c>
    </row>
    <row r="9" spans="3:31" x14ac:dyDescent="0.25">
      <c r="C9" t="s">
        <v>14</v>
      </c>
      <c r="D9" s="3">
        <v>0.5</v>
      </c>
    </row>
    <row r="10" spans="3:31" x14ac:dyDescent="0.25">
      <c r="D10" s="1">
        <v>45292</v>
      </c>
      <c r="E10" s="1">
        <v>45658</v>
      </c>
      <c r="F10" s="1">
        <v>46023</v>
      </c>
      <c r="G10" s="1">
        <v>46388</v>
      </c>
      <c r="H10" s="1">
        <v>46753</v>
      </c>
      <c r="I10" s="1">
        <v>47119</v>
      </c>
      <c r="J10" s="1">
        <v>47484</v>
      </c>
      <c r="K10" s="1">
        <v>47849</v>
      </c>
      <c r="L10" s="1">
        <v>48214</v>
      </c>
      <c r="M10" s="1">
        <v>48580</v>
      </c>
      <c r="N10" s="1">
        <v>48945</v>
      </c>
      <c r="O10" s="1">
        <v>49310</v>
      </c>
      <c r="P10" s="1">
        <v>49675</v>
      </c>
      <c r="Q10" s="1">
        <v>50041</v>
      </c>
      <c r="R10" s="1">
        <v>50406</v>
      </c>
      <c r="S10" s="1">
        <v>50771</v>
      </c>
      <c r="T10" s="1">
        <v>51136</v>
      </c>
      <c r="U10" s="1">
        <v>51502</v>
      </c>
      <c r="V10" s="1">
        <v>51867</v>
      </c>
      <c r="W10" s="1">
        <v>52232</v>
      </c>
      <c r="X10" s="1">
        <v>52597</v>
      </c>
      <c r="Y10" s="1">
        <v>52963</v>
      </c>
      <c r="Z10" s="1">
        <v>53328</v>
      </c>
      <c r="AA10" s="1">
        <v>53693</v>
      </c>
      <c r="AB10" s="1">
        <v>54058</v>
      </c>
      <c r="AC10" s="1">
        <v>54424</v>
      </c>
      <c r="AD10" s="1">
        <v>54789</v>
      </c>
    </row>
    <row r="11" spans="3:31" x14ac:dyDescent="0.25">
      <c r="C11" t="s">
        <v>1</v>
      </c>
      <c r="D11" s="2">
        <f>2000*$D$3</f>
        <v>24000</v>
      </c>
      <c r="E11" s="2">
        <f t="shared" ref="E11" si="0">2000*$D$3</f>
        <v>24000</v>
      </c>
      <c r="F11" s="2">
        <f>3000*$D$3</f>
        <v>36000</v>
      </c>
      <c r="G11" s="2">
        <f t="shared" ref="G11:H11" si="1">3000*$D$3</f>
        <v>36000</v>
      </c>
      <c r="H11" s="2">
        <f t="shared" si="1"/>
        <v>36000</v>
      </c>
      <c r="I11" s="2">
        <f>4000*$D$3</f>
        <v>48000</v>
      </c>
      <c r="J11" s="2">
        <f t="shared" ref="J11:K11" si="2">4000*$D$3</f>
        <v>48000</v>
      </c>
      <c r="K11" s="2">
        <f t="shared" si="2"/>
        <v>48000</v>
      </c>
      <c r="L11" s="2">
        <f>5000*$D$3</f>
        <v>60000</v>
      </c>
      <c r="M11" s="2">
        <f t="shared" ref="M11:N11" si="3">5000*$D$3</f>
        <v>60000</v>
      </c>
      <c r="N11" s="2">
        <f t="shared" si="3"/>
        <v>60000</v>
      </c>
      <c r="O11" s="2">
        <f>6000*$D$3</f>
        <v>72000</v>
      </c>
      <c r="P11" s="2">
        <f t="shared" ref="P11:Q11" si="4">6000*$D$3</f>
        <v>72000</v>
      </c>
      <c r="Q11" s="2">
        <f t="shared" si="4"/>
        <v>72000</v>
      </c>
      <c r="R11" s="2">
        <f>7000*$D$3</f>
        <v>84000</v>
      </c>
      <c r="S11" s="2">
        <f t="shared" ref="S11:T11" si="5">7000*$D$3</f>
        <v>84000</v>
      </c>
      <c r="T11" s="2">
        <f t="shared" si="5"/>
        <v>84000</v>
      </c>
      <c r="U11" s="2">
        <f>8000*$D$3</f>
        <v>96000</v>
      </c>
      <c r="V11" s="2">
        <f t="shared" ref="V11:W11" si="6">8000*$D$3</f>
        <v>96000</v>
      </c>
      <c r="W11" s="2">
        <f t="shared" si="6"/>
        <v>96000</v>
      </c>
      <c r="X11" s="2">
        <f>9000*$D$3</f>
        <v>108000</v>
      </c>
      <c r="Y11" s="2">
        <f t="shared" ref="Y11:Z11" si="7">9000*$D$3</f>
        <v>108000</v>
      </c>
      <c r="Z11" s="2">
        <f t="shared" si="7"/>
        <v>108000</v>
      </c>
      <c r="AA11" s="2">
        <f>10000*$D$3</f>
        <v>120000</v>
      </c>
      <c r="AB11" s="2">
        <f t="shared" ref="AB11:AC11" si="8">10000*$D$3</f>
        <v>120000</v>
      </c>
      <c r="AC11" s="2">
        <f t="shared" si="8"/>
        <v>120000</v>
      </c>
      <c r="AD11" s="2">
        <f>11000*$D$3</f>
        <v>132000</v>
      </c>
      <c r="AE11" s="2"/>
    </row>
    <row r="12" spans="3:31" x14ac:dyDescent="0.25">
      <c r="C12" t="s">
        <v>3</v>
      </c>
      <c r="D12" s="2">
        <f>D11*D9</f>
        <v>12000</v>
      </c>
      <c r="E12" s="2">
        <f>(E11*$D$9)+D12+IF((E11/2)+D12&gt;$D$5,-$D$5,0)+COUNTIF($D13:E13,-$D$5)*$D$6*$D$3-(COUNTIF($D13:E13,-$D$5)*$D$6*$D$3)*$D$8-(COUNTIF($D13:E13,-$D$5)*$D$6*$D$3)*$D$7</f>
        <v>24000</v>
      </c>
      <c r="F12" s="2">
        <f>(F11*$D$9)+E12+IF((F11/2)+E12&gt;$D$5,-$D$5,0)+COUNTIF($D$13:F13,-$D$5)*$D$6*$D$3-(COUNTIF($D$13:F13,-$D$5)*$D$6*$D$3)*$D$8-(COUNTIF($D$13:F13,-$D$5)*$D$6*$D$3)*$D$7</f>
        <v>42000</v>
      </c>
      <c r="G12" s="2">
        <f>(G11*$D$9)+F12+IF((G11/2)+F12&gt;$D$5,-$D$5,0)+COUNTIF($D$13:G13,-$D$5)*$D$6*$D$3-(COUNTIF($D$13:G13,-$D$5)*$D$6*$D$3)*$D$8-(COUNTIF($D$13:G13,-$D$5)*$D$6*$D$3)*$D$7</f>
        <v>60000</v>
      </c>
      <c r="H12" s="2">
        <f>(H11*$D$9)+G12+IF((H11/2)+G12&gt;$D$5,-$D$5,0)+COUNTIF($D$13:H13,-$D$5)*$D$6*$D$3-(COUNTIF($D$13:H13,-$D$5)*$D$6*$D$3)*$D$8-(COUNTIF($D$13:H13,-$D$5)*$D$6*$D$3)*$D$7</f>
        <v>78000</v>
      </c>
      <c r="I12" s="2">
        <f>(I11*$D$9)+H12+IF((I11/2)+H12&gt;$D$5,-$D$5,0)+COUNTIF($D$13:I13,-$D$5)*$D$6*$D$3-(COUNTIF($D$13:I13,-$D$5)*$D$6*$D$3)*$D$8-(COUNTIF($D$13:I13,-$D$5)*$D$6*$D$3)*$D$7</f>
        <v>102000</v>
      </c>
      <c r="J12" s="2">
        <f>(J11*$D$9)+I12+IF((J11/2)+I12&gt;$D$5,-$D$5,0)+COUNTIF($D$13:J13,-$D$5)*$D$6*$D$3-(COUNTIF($D$13:J13,-$D$5)*$D$6*$D$3)*$D$8-(COUNTIF($D$13:J13,-$D$5)*$D$6*$D$3)*$D$7</f>
        <v>126000</v>
      </c>
      <c r="K12" s="2">
        <f>(K11*$D$9)+J12+IF((K11/2)+J12&gt;$D$5,-$D$5,0)+COUNTIF($D$13:K13,-$D$5)*$D$6*$D$3-(COUNTIF($D$13:K13,-$D$5)*$D$6*$D$3)*$D$8-(COUNTIF($D$13:K13,-$D$5)*$D$6*$D$3)*$D$7</f>
        <v>150000</v>
      </c>
      <c r="L12" s="2">
        <f>(L11*$D$9)+K12+IF((L11/2)+K12&gt;$D$5,-$D$5,0)+COUNTIF($D$13:L13,-$D$5)*$D$6*$D$3-(COUNTIF($D$13:L13,-$D$5)*$D$6*$D$3)*$D$8-(COUNTIF($D$13:L13,-$D$5)*$D$6*$D$3)*$D$7</f>
        <v>35070</v>
      </c>
      <c r="M12" s="2">
        <f>(M11*$D$9)+L12+IF((M11/2)+L12&gt;$D$5,-$D$5,0)+COUNTIF($D$13:M13,-$D$5)*$D$6*$D$3-(COUNTIF($D$13:M13,-$D$5)*$D$6*$D$3)*$D$8-(COUNTIF($D$13:M13,-$D$5)*$D$6*$D$3)*$D$7</f>
        <v>70140</v>
      </c>
      <c r="N12" s="2">
        <f>(N11*$D$9)+M12+IF((N11/2)+M12&gt;$D$5,-$D$5,0)+COUNTIF($D$13:N13,-$D$5)*$D$6*$D$3-(COUNTIF($D$13:N13,-$D$5)*$D$6*$D$3)*$D$8-(COUNTIF($D$13:N13,-$D$5)*$D$6*$D$3)*$D$7</f>
        <v>105210</v>
      </c>
      <c r="O12" s="2">
        <f>(O11*$D$9)+N12+IF((O11/2)+N12&gt;$D$5,-$D$5,0)+COUNTIF($D$13:O13,-$D$5)*$D$6*$D$3-(COUNTIF($D$13:O13,-$D$5)*$D$6*$D$3)*$D$8-(COUNTIF($D$13:O13,-$D$5)*$D$6*$D$3)*$D$7</f>
        <v>146280</v>
      </c>
      <c r="P12" s="2">
        <f>(P11*$D$9)+O12+IF((P11/2)+O12&gt;$D$5,-$D$5,0)+COUNTIF($D$13:P13,-$D$5)*$D$6*$D$3-(COUNTIF($D$13:P13,-$D$5)*$D$6*$D$3)*$D$8-(COUNTIF($D$13:P13,-$D$5)*$D$6*$D$3)*$D$7</f>
        <v>42420</v>
      </c>
      <c r="Q12" s="2">
        <f>(Q11*$D$9)+P12+IF((Q11/2)+P12&gt;$D$5,-$D$5,0)+COUNTIF($D$13:Q13,-$D$5)*$D$6*$D$3-(COUNTIF($D$13:Q13,-$D$5)*$D$6*$D$3)*$D$8-(COUNTIF($D$13:Q13,-$D$5)*$D$6*$D$3)*$D$7</f>
        <v>88560</v>
      </c>
      <c r="R12" s="2">
        <f>(R11*$D$9)+Q12+IF((R11/2)+Q12&gt;$D$5,-$D$5,0)+COUNTIF($D$13:R13,-$D$5)*$D$6*$D$3-(COUNTIF($D$13:R13,-$D$5)*$D$6*$D$3)*$D$8-(COUNTIF($D$13:R13,-$D$5)*$D$6*$D$3)*$D$7</f>
        <v>140700</v>
      </c>
      <c r="S12" s="2">
        <f>(S11*$D$9)+R12+IF((S11/2)+R12&gt;$D$5,-$D$5,0)+COUNTIF($D$13:S13,-$D$5)*$D$6*$D$3-(COUNTIF($D$13:S13,-$D$5)*$D$6*$D$3)*$D$8-(COUNTIF($D$13:S13,-$D$5)*$D$6*$D$3)*$D$7</f>
        <v>47910</v>
      </c>
      <c r="T12" s="2">
        <f>(T11*$D$9)+S12+IF((T11/2)+S12&gt;$D$5,-$D$5,0)+COUNTIF($D$13:T13,-$D$5)*$D$6*$D$3-(COUNTIF($D$13:T13,-$D$5)*$D$6*$D$3)*$D$8-(COUNTIF($D$13:T13,-$D$5)*$D$6*$D$3)*$D$7</f>
        <v>105120</v>
      </c>
      <c r="U12" s="2">
        <f>(U11*$D$9)+T12+IF((U11/2)+T12&gt;$D$5,-$D$5,0)+COUNTIF($D$13:U13,-$D$5)*$D$6*$D$3-(COUNTIF($D$13:U13,-$D$5)*$D$6*$D$3)*$D$8-(COUNTIF($D$13:U13,-$D$5)*$D$6*$D$3)*$D$7</f>
        <v>23400</v>
      </c>
      <c r="V12" s="2">
        <f>(V11*$D$9)+U12+IF((V11/2)+U12&gt;$D$5,-$D$5,0)+COUNTIF($D$13:V13,-$D$5)*$D$6*$D$3-(COUNTIF($D$13:V13,-$D$5)*$D$6*$D$3)*$D$8-(COUNTIF($D$13:V13,-$D$5)*$D$6*$D$3)*$D$7</f>
        <v>91680</v>
      </c>
      <c r="W12" s="2">
        <f>(W11*$D$9)+V12+IF((W11/2)+V12&gt;$D$5,-$D$5,0)+COUNTIF($D$13:W13,-$D$5)*$D$6*$D$3-(COUNTIF($D$13:W13,-$D$5)*$D$6*$D$3)*$D$8-(COUNTIF($D$13:W13,-$D$5)*$D$6*$D$3)*$D$7</f>
        <v>159960</v>
      </c>
      <c r="X12" s="2">
        <f>(X11*$D$9)+W12+IF((X11/2)+W12&gt;$D$5,-$D$5,0)+COUNTIF($D$13:X13,-$D$5)*$D$6*$D$3-(COUNTIF($D$13:X13,-$D$5)*$D$6*$D$3)*$D$8-(COUNTIF($D$13:X13,-$D$5)*$D$6*$D$3)*$D$7</f>
        <v>89310</v>
      </c>
      <c r="Y12" s="2">
        <f>(Y11*$D$9)+X12+IF((Y11/2)+X12&gt;$D$5,-$D$5,0)+COUNTIF($D$13:Y13,-$D$5)*$D$6*$D$3-(COUNTIF($D$13:Y13,-$D$5)*$D$6*$D$3)*$D$8-(COUNTIF($D$13:Y13,-$D$5)*$D$6*$D$3)*$D$7</f>
        <v>168660</v>
      </c>
      <c r="Z12" s="2">
        <f>(Z11*$D$9)+Y12+IF((Z11/2)+Y12&gt;$D$5,-$D$5,0)+COUNTIF($D$13:Z13,-$D$5)*$D$6*$D$3-(COUNTIF($D$13:Z13,-$D$5)*$D$6*$D$3)*$D$8-(COUNTIF($D$13:Z13,-$D$5)*$D$6*$D$3)*$D$7</f>
        <v>103080</v>
      </c>
      <c r="AA12" s="2">
        <f>(AA11*$D$9)+Z12+IF((AA11/2)+Z12&gt;$D$5,-$D$5,0)+COUNTIF($D$13:AA13,-$D$5)*$D$6*$D$3-(COUNTIF($D$13:AA13,-$D$5)*$D$6*$D$3)*$D$8-(COUNTIF($D$13:AA13,-$D$5)*$D$6*$D$3)*$D$7</f>
        <v>48570</v>
      </c>
      <c r="AB12" s="2">
        <f>(AB11*$D$9)+AA12+IF((AB11/2)+AA12&gt;$D$5,-$D$5,0)+COUNTIF($D$13:AB13,-$D$5)*$D$6*$D$3-(COUNTIF($D$13:AB13,-$D$5)*$D$6*$D$3)*$D$8-(COUNTIF($D$13:AB13,-$D$5)*$D$6*$D$3)*$D$7</f>
        <v>144060</v>
      </c>
      <c r="AC12" s="2">
        <f>(AC11*$D$9)+AB12+IF((AC11/2)+AB12&gt;$D$5,-$D$5,0)+COUNTIF($D$13:AC13,-$D$5)*$D$6*$D$3-(COUNTIF($D$13:AC13,-$D$5)*$D$6*$D$3)*$D$8-(COUNTIF($D$13:AC13,-$D$5)*$D$6*$D$3)*$D$7</f>
        <v>94620</v>
      </c>
      <c r="AD12" s="2">
        <f>(AD11*$D$9)+AC12+IF((AD11/2)+AC12&gt;$D$5,-$D$5,0)+COUNTIF($D$13:AD13,-$D$5)*$D$6*$D$3-(COUNTIF($D$13:AD13,-$D$5)*$D$6*$D$3)*$D$8-(COUNTIF($D$13:AD13,-$D$5)*$D$6*$D$3)*$D$7</f>
        <v>56250</v>
      </c>
      <c r="AE12" s="2"/>
    </row>
    <row r="13" spans="3:31" x14ac:dyDescent="0.25">
      <c r="C13" t="s">
        <v>4</v>
      </c>
      <c r="D13" s="2">
        <v>0</v>
      </c>
      <c r="E13" s="2">
        <f>IF((E11/2)+D12&gt;$D$5,-$D$5,0)</f>
        <v>0</v>
      </c>
      <c r="F13" s="2">
        <f t="shared" ref="F13:AD13" si="9">IF((F11/2)+E12&gt;$D$5,-$D$5,0)</f>
        <v>0</v>
      </c>
      <c r="G13" s="2">
        <f t="shared" si="9"/>
        <v>0</v>
      </c>
      <c r="H13" s="2">
        <f t="shared" si="9"/>
        <v>0</v>
      </c>
      <c r="I13" s="2">
        <f t="shared" si="9"/>
        <v>0</v>
      </c>
      <c r="J13" s="2">
        <f t="shared" si="9"/>
        <v>0</v>
      </c>
      <c r="K13" s="2">
        <f>IF((K11/2)+J12&gt;$D$5,-$D$5,0)</f>
        <v>0</v>
      </c>
      <c r="L13" s="2">
        <f t="shared" si="9"/>
        <v>-150000</v>
      </c>
      <c r="M13" s="2">
        <f t="shared" si="9"/>
        <v>0</v>
      </c>
      <c r="N13" s="2">
        <f t="shared" si="9"/>
        <v>0</v>
      </c>
      <c r="O13" s="2">
        <f t="shared" si="9"/>
        <v>0</v>
      </c>
      <c r="P13" s="2">
        <f t="shared" si="9"/>
        <v>-150000</v>
      </c>
      <c r="Q13" s="2">
        <f t="shared" si="9"/>
        <v>0</v>
      </c>
      <c r="R13" s="2">
        <f t="shared" si="9"/>
        <v>0</v>
      </c>
      <c r="S13" s="2">
        <f t="shared" si="9"/>
        <v>-150000</v>
      </c>
      <c r="T13" s="2">
        <f t="shared" si="9"/>
        <v>0</v>
      </c>
      <c r="U13" s="2">
        <f t="shared" si="9"/>
        <v>-150000</v>
      </c>
      <c r="V13" s="2">
        <f t="shared" si="9"/>
        <v>0</v>
      </c>
      <c r="W13" s="2">
        <f t="shared" si="9"/>
        <v>0</v>
      </c>
      <c r="X13" s="2">
        <f t="shared" si="9"/>
        <v>-150000</v>
      </c>
      <c r="Y13" s="2">
        <f t="shared" si="9"/>
        <v>0</v>
      </c>
      <c r="Z13" s="2">
        <f t="shared" si="9"/>
        <v>-150000</v>
      </c>
      <c r="AA13" s="2">
        <f t="shared" si="9"/>
        <v>-150000</v>
      </c>
      <c r="AB13" s="2">
        <f t="shared" si="9"/>
        <v>0</v>
      </c>
      <c r="AC13" s="2">
        <f t="shared" si="9"/>
        <v>-150000</v>
      </c>
      <c r="AD13" s="2">
        <f t="shared" si="9"/>
        <v>-150000</v>
      </c>
      <c r="AE13" s="2"/>
    </row>
    <row r="14" spans="3:31" x14ac:dyDescent="0.25">
      <c r="C14" t="s">
        <v>12</v>
      </c>
      <c r="D14" s="2">
        <f>COUNTIF($D$13:D13,-$D$5)*$D$6*$D$3</f>
        <v>0</v>
      </c>
      <c r="E14" s="2">
        <f>COUNTIF($D$13:E13,-$D$5)*$D$6*$D$3</f>
        <v>0</v>
      </c>
      <c r="F14" s="2">
        <f>COUNTIF($D$13:F13,-$D$5)*$D$6*$D$3</f>
        <v>0</v>
      </c>
      <c r="G14" s="2">
        <f>COUNTIF($D$13:G13,-$D$5)*$D$6*$D$3</f>
        <v>0</v>
      </c>
      <c r="H14" s="2">
        <f>COUNTIF($D$13:H13,-$D$5)*$D$6*$D$3</f>
        <v>0</v>
      </c>
      <c r="I14" s="2">
        <f>COUNTIF($D$13:I13,-$D$5)*$D$6*$D$3</f>
        <v>0</v>
      </c>
      <c r="J14" s="2">
        <f>COUNTIF($D$13:J13,-$D$5)*$D$6*$D$3</f>
        <v>0</v>
      </c>
      <c r="K14" s="2">
        <f>COUNTIF($D$13:K13,-$D$5)*$D$6*$D$3</f>
        <v>0</v>
      </c>
      <c r="L14" s="2">
        <f>COUNTIF($D$13:L13,-$D$5)*$D$6*$D$3</f>
        <v>7800</v>
      </c>
      <c r="M14" s="2">
        <f>COUNTIF($D$13:M13,-$D$5)*$D$6*$D$3</f>
        <v>7800</v>
      </c>
      <c r="N14" s="2">
        <f>COUNTIF($D$13:N13,-$D$5)*$D$6*$D$3</f>
        <v>7800</v>
      </c>
      <c r="O14" s="2">
        <f>COUNTIF($D$13:O13,-$D$5)*$D$6*$D$3</f>
        <v>7800</v>
      </c>
      <c r="P14" s="2">
        <f>COUNTIF($D$13:P13,-$D$5)*$D$6*$D$3</f>
        <v>15600</v>
      </c>
      <c r="Q14" s="2">
        <f>COUNTIF($D$13:Q13,-$D$5)*$D$6*$D$3</f>
        <v>15600</v>
      </c>
      <c r="R14" s="2">
        <f>COUNTIF($D$13:R13,-$D$5)*$D$6*$D$3</f>
        <v>15600</v>
      </c>
      <c r="S14" s="2">
        <f>COUNTIF($D$13:S13,-$D$5)*$D$6*$D$3</f>
        <v>23400</v>
      </c>
      <c r="T14" s="2">
        <f>COUNTIF($D$13:T13,-$D$5)*$D$6*$D$3</f>
        <v>23400</v>
      </c>
      <c r="U14" s="2">
        <f>COUNTIF($D$13:U13,-$D$5)*$D$6*$D$3</f>
        <v>31200</v>
      </c>
      <c r="V14" s="2">
        <f>COUNTIF($D$13:V13,-$D$5)*$D$6*$D$3</f>
        <v>31200</v>
      </c>
      <c r="W14" s="2">
        <f>COUNTIF($D$13:W13,-$D$5)*$D$6*$D$3</f>
        <v>31200</v>
      </c>
      <c r="X14" s="2">
        <f>COUNTIF($D$13:X13,-$D$5)*$D$6*$D$3</f>
        <v>39000</v>
      </c>
      <c r="Y14" s="2">
        <f>COUNTIF($D$13:Y13,-$D$5)*$D$6*$D$3</f>
        <v>39000</v>
      </c>
      <c r="Z14" s="2">
        <f>COUNTIF($D$13:Z13,-$D$5)*$D$6*$D$3</f>
        <v>46800</v>
      </c>
      <c r="AA14" s="2">
        <f>COUNTIF($D$13:AA13,-$D$5)*$D$6*$D$3</f>
        <v>54600</v>
      </c>
      <c r="AB14" s="2">
        <f>COUNTIF($D$13:AB13,-$D$5)*$D$6*$D$3</f>
        <v>54600</v>
      </c>
      <c r="AC14" s="2">
        <f>COUNTIF($D$13:AC13,-$D$5)*$D$6*$D$3</f>
        <v>62400</v>
      </c>
      <c r="AD14" s="2">
        <f>COUNTIF($D$13:AD13,-$D$5)*$D$6*$D$3</f>
        <v>70200</v>
      </c>
      <c r="AE14" s="2"/>
    </row>
    <row r="15" spans="3:31" x14ac:dyDescent="0.25">
      <c r="C15" t="s">
        <v>8</v>
      </c>
      <c r="D15" s="2">
        <f>D14*$D$7</f>
        <v>0</v>
      </c>
      <c r="E15" s="2">
        <f t="shared" ref="E15:AD15" si="10">E14*$D$7</f>
        <v>0</v>
      </c>
      <c r="F15" s="2">
        <f t="shared" si="10"/>
        <v>0</v>
      </c>
      <c r="G15" s="2">
        <f t="shared" si="10"/>
        <v>0</v>
      </c>
      <c r="H15" s="2">
        <f t="shared" si="10"/>
        <v>0</v>
      </c>
      <c r="I15" s="2">
        <f t="shared" si="10"/>
        <v>0</v>
      </c>
      <c r="J15" s="2">
        <f t="shared" si="10"/>
        <v>0</v>
      </c>
      <c r="K15" s="2">
        <f t="shared" si="10"/>
        <v>0</v>
      </c>
      <c r="L15" s="2">
        <f t="shared" si="10"/>
        <v>780</v>
      </c>
      <c r="M15" s="2">
        <f t="shared" si="10"/>
        <v>780</v>
      </c>
      <c r="N15" s="2">
        <f t="shared" si="10"/>
        <v>780</v>
      </c>
      <c r="O15" s="2">
        <f t="shared" si="10"/>
        <v>780</v>
      </c>
      <c r="P15" s="2">
        <f t="shared" si="10"/>
        <v>1560</v>
      </c>
      <c r="Q15" s="2">
        <f t="shared" si="10"/>
        <v>1560</v>
      </c>
      <c r="R15" s="2">
        <f t="shared" si="10"/>
        <v>1560</v>
      </c>
      <c r="S15" s="2">
        <f t="shared" si="10"/>
        <v>2340</v>
      </c>
      <c r="T15" s="2">
        <f t="shared" si="10"/>
        <v>2340</v>
      </c>
      <c r="U15" s="2">
        <f t="shared" si="10"/>
        <v>3120</v>
      </c>
      <c r="V15" s="2">
        <f t="shared" si="10"/>
        <v>3120</v>
      </c>
      <c r="W15" s="2">
        <f t="shared" si="10"/>
        <v>3120</v>
      </c>
      <c r="X15" s="2">
        <f t="shared" si="10"/>
        <v>3900</v>
      </c>
      <c r="Y15" s="2">
        <f t="shared" si="10"/>
        <v>3900</v>
      </c>
      <c r="Z15" s="2">
        <f t="shared" si="10"/>
        <v>4680</v>
      </c>
      <c r="AA15" s="2">
        <f t="shared" si="10"/>
        <v>5460</v>
      </c>
      <c r="AB15" s="2">
        <f t="shared" si="10"/>
        <v>5460</v>
      </c>
      <c r="AC15" s="2">
        <f t="shared" si="10"/>
        <v>6240</v>
      </c>
      <c r="AD15" s="2">
        <f t="shared" si="10"/>
        <v>7020</v>
      </c>
      <c r="AE15" s="2"/>
    </row>
    <row r="16" spans="3:31" x14ac:dyDescent="0.25">
      <c r="C16" t="s">
        <v>10</v>
      </c>
      <c r="D16" s="2">
        <f>D14*$D$8</f>
        <v>0</v>
      </c>
      <c r="E16" s="2">
        <f t="shared" ref="E16:AD16" si="11">E14*$D$8</f>
        <v>0</v>
      </c>
      <c r="F16" s="2">
        <f t="shared" si="11"/>
        <v>0</v>
      </c>
      <c r="G16" s="2">
        <f t="shared" si="11"/>
        <v>0</v>
      </c>
      <c r="H16" s="2">
        <f t="shared" si="11"/>
        <v>0</v>
      </c>
      <c r="I16" s="2">
        <f t="shared" si="11"/>
        <v>0</v>
      </c>
      <c r="J16" s="2">
        <f t="shared" si="11"/>
        <v>0</v>
      </c>
      <c r="K16" s="2">
        <f t="shared" si="11"/>
        <v>0</v>
      </c>
      <c r="L16" s="2">
        <f t="shared" si="11"/>
        <v>1950</v>
      </c>
      <c r="M16" s="2">
        <f t="shared" si="11"/>
        <v>1950</v>
      </c>
      <c r="N16" s="2">
        <f t="shared" si="11"/>
        <v>1950</v>
      </c>
      <c r="O16" s="2">
        <f t="shared" si="11"/>
        <v>1950</v>
      </c>
      <c r="P16" s="2">
        <f t="shared" si="11"/>
        <v>3900</v>
      </c>
      <c r="Q16" s="2">
        <f t="shared" si="11"/>
        <v>3900</v>
      </c>
      <c r="R16" s="2">
        <f t="shared" si="11"/>
        <v>3900</v>
      </c>
      <c r="S16" s="2">
        <f t="shared" si="11"/>
        <v>5850</v>
      </c>
      <c r="T16" s="2">
        <f t="shared" si="11"/>
        <v>5850</v>
      </c>
      <c r="U16" s="2">
        <f t="shared" si="11"/>
        <v>7800</v>
      </c>
      <c r="V16" s="2">
        <f t="shared" si="11"/>
        <v>7800</v>
      </c>
      <c r="W16" s="2">
        <f t="shared" si="11"/>
        <v>7800</v>
      </c>
      <c r="X16" s="2">
        <f t="shared" si="11"/>
        <v>9750</v>
      </c>
      <c r="Y16" s="2">
        <f t="shared" si="11"/>
        <v>9750</v>
      </c>
      <c r="Z16" s="2">
        <f t="shared" si="11"/>
        <v>11700</v>
      </c>
      <c r="AA16" s="2">
        <f t="shared" si="11"/>
        <v>13650</v>
      </c>
      <c r="AB16" s="2">
        <f t="shared" si="11"/>
        <v>13650</v>
      </c>
      <c r="AC16" s="2">
        <f t="shared" si="11"/>
        <v>15600</v>
      </c>
      <c r="AD16" s="2">
        <f t="shared" si="11"/>
        <v>17550</v>
      </c>
      <c r="AE16" s="2"/>
    </row>
    <row r="17" spans="3:31" x14ac:dyDescent="0.25">
      <c r="C17" t="s">
        <v>13</v>
      </c>
      <c r="D17" s="2">
        <f>D14-D15-D16</f>
        <v>0</v>
      </c>
      <c r="E17" s="2">
        <f t="shared" ref="E17:AD17" si="12">E14-E15-E16</f>
        <v>0</v>
      </c>
      <c r="F17" s="2">
        <f t="shared" si="12"/>
        <v>0</v>
      </c>
      <c r="G17" s="2">
        <f t="shared" si="12"/>
        <v>0</v>
      </c>
      <c r="H17" s="2">
        <f t="shared" si="12"/>
        <v>0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L17" s="2">
        <f t="shared" si="12"/>
        <v>5070</v>
      </c>
      <c r="M17" s="2">
        <f t="shared" si="12"/>
        <v>5070</v>
      </c>
      <c r="N17" s="2">
        <f t="shared" si="12"/>
        <v>5070</v>
      </c>
      <c r="O17" s="2">
        <f t="shared" si="12"/>
        <v>5070</v>
      </c>
      <c r="P17" s="2">
        <f t="shared" si="12"/>
        <v>10140</v>
      </c>
      <c r="Q17" s="2">
        <f t="shared" si="12"/>
        <v>10140</v>
      </c>
      <c r="R17" s="2">
        <f t="shared" si="12"/>
        <v>10140</v>
      </c>
      <c r="S17" s="2">
        <f t="shared" si="12"/>
        <v>15210</v>
      </c>
      <c r="T17" s="2">
        <f t="shared" si="12"/>
        <v>15210</v>
      </c>
      <c r="U17" s="2">
        <f t="shared" si="12"/>
        <v>20280</v>
      </c>
      <c r="V17" s="2">
        <f t="shared" si="12"/>
        <v>20280</v>
      </c>
      <c r="W17" s="2">
        <f t="shared" si="12"/>
        <v>20280</v>
      </c>
      <c r="X17" s="2">
        <f t="shared" si="12"/>
        <v>25350</v>
      </c>
      <c r="Y17" s="2">
        <f t="shared" si="12"/>
        <v>25350</v>
      </c>
      <c r="Z17" s="2">
        <f t="shared" si="12"/>
        <v>30420</v>
      </c>
      <c r="AA17" s="2">
        <f t="shared" si="12"/>
        <v>35490</v>
      </c>
      <c r="AB17" s="2">
        <f t="shared" si="12"/>
        <v>35490</v>
      </c>
      <c r="AC17" s="2">
        <f t="shared" si="12"/>
        <v>40560</v>
      </c>
      <c r="AD17" s="2">
        <f t="shared" si="12"/>
        <v>45630</v>
      </c>
      <c r="AE17" s="2"/>
    </row>
    <row r="18" spans="3:31" x14ac:dyDescent="0.25">
      <c r="C18" t="s">
        <v>15</v>
      </c>
      <c r="D18" s="2">
        <f>D12+COUNTIF($D$13:D13,-$D$5)*$D$5</f>
        <v>12000</v>
      </c>
      <c r="E18" s="2">
        <f>E12+COUNTIF($D$13:E13,-$D$5)*$D$5</f>
        <v>24000</v>
      </c>
      <c r="F18" s="2">
        <f>F12+COUNTIF($D$13:F13,-$D$5)*$D$5</f>
        <v>42000</v>
      </c>
      <c r="G18" s="2">
        <f>G12+COUNTIF($D$13:G13,-$D$5)*$D$5</f>
        <v>60000</v>
      </c>
      <c r="H18" s="2">
        <f>H12+COUNTIF($D$13:H13,-$D$5)*$D$5</f>
        <v>78000</v>
      </c>
      <c r="I18" s="2">
        <f>I12+COUNTIF($D$13:I13,-$D$5)*$D$5</f>
        <v>102000</v>
      </c>
      <c r="J18" s="2">
        <f>J12+COUNTIF($D$13:J13,-$D$5)*$D$5</f>
        <v>126000</v>
      </c>
      <c r="K18" s="2">
        <f>K12+COUNTIF($D$13:K13,-$D$5)*$D$5</f>
        <v>150000</v>
      </c>
      <c r="L18" s="2">
        <f>L12+COUNTIF($D$13:L13,-$D$5)*$D$5</f>
        <v>185070</v>
      </c>
      <c r="M18" s="2">
        <f>M12+COUNTIF($D$13:M13,-$D$5)*$D$5</f>
        <v>220140</v>
      </c>
      <c r="N18" s="2">
        <f>N12+COUNTIF($D$13:N13,-$D$5)*$D$5</f>
        <v>255210</v>
      </c>
      <c r="O18" s="2">
        <f>O12+COUNTIF($D$13:O13,-$D$5)*$D$5</f>
        <v>296280</v>
      </c>
      <c r="P18" s="2">
        <f>P12+COUNTIF($D$13:P13,-$D$5)*$D$5</f>
        <v>342420</v>
      </c>
      <c r="Q18" s="2">
        <f>Q12+COUNTIF($D$13:Q13,-$D$5)*$D$5</f>
        <v>388560</v>
      </c>
      <c r="R18" s="2">
        <f>R12+COUNTIF($D$13:R13,-$D$5)*$D$5</f>
        <v>440700</v>
      </c>
      <c r="S18" s="2">
        <f>S12+COUNTIF($D$13:S13,-$D$5)*$D$5</f>
        <v>497910</v>
      </c>
      <c r="T18" s="2">
        <f>T12+COUNTIF($D$13:T13,-$D$5)*$D$5</f>
        <v>555120</v>
      </c>
      <c r="U18" s="2">
        <f>U12+COUNTIF($D$13:U13,-$D$5)*$D$5</f>
        <v>623400</v>
      </c>
      <c r="V18" s="2">
        <f>V12+COUNTIF($D$13:V13,-$D$5)*$D$5</f>
        <v>691680</v>
      </c>
      <c r="W18" s="2">
        <f>W12+COUNTIF($D$13:W13,-$D$5)*$D$5</f>
        <v>759960</v>
      </c>
      <c r="X18" s="2">
        <f>X12+COUNTIF($D$13:X13,-$D$5)*$D$5</f>
        <v>839310</v>
      </c>
      <c r="Y18" s="2">
        <f>Y12+COUNTIF($D$13:Y13,-$D$5)*$D$5</f>
        <v>918660</v>
      </c>
      <c r="Z18" s="2">
        <f>Z12+COUNTIF($D$13:Z13,-$D$5)*$D$5</f>
        <v>1003080</v>
      </c>
      <c r="AA18" s="2">
        <f>AA12+COUNTIF($D$13:AA13,-$D$5)*$D$5</f>
        <v>1098570</v>
      </c>
      <c r="AB18" s="2">
        <f>AB12+COUNTIF($D$13:AB13,-$D$5)*$D$5</f>
        <v>1194060</v>
      </c>
      <c r="AC18" s="2">
        <f>AC12+COUNTIF($D$13:AC13,-$D$5)*$D$5</f>
        <v>1294620</v>
      </c>
      <c r="AD18" s="2">
        <f>AD12+COUNTIF($D$13:AD13,-$D$5)*$D$5</f>
        <v>1406250</v>
      </c>
      <c r="AE18" s="2"/>
    </row>
    <row r="19" spans="3:31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3:31" x14ac:dyDescent="0.25">
      <c r="C20" t="s">
        <v>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3:31" x14ac:dyDescent="0.25">
      <c r="C21" t="s">
        <v>21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3:31" x14ac:dyDescent="0.25">
      <c r="C22" t="s">
        <v>17</v>
      </c>
      <c r="D22" s="2">
        <f>SUM($D$11:$AD$11)</f>
        <v>2052000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3:31" x14ac:dyDescent="0.25">
      <c r="C23" t="s">
        <v>19</v>
      </c>
      <c r="D23" s="2">
        <f>SUM($D$17:$AD$17)</f>
        <v>380250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3:31" x14ac:dyDescent="0.25">
      <c r="C24" t="s">
        <v>23</v>
      </c>
      <c r="D24" s="2">
        <f>(D22/2)+D23</f>
        <v>1406250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3:31" x14ac:dyDescent="0.25">
      <c r="C25" t="s">
        <v>22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3:31" x14ac:dyDescent="0.25">
      <c r="C26" t="s">
        <v>18</v>
      </c>
      <c r="D26" s="2">
        <f>$AD$12</f>
        <v>56250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3:31" x14ac:dyDescent="0.25">
      <c r="C27" t="s">
        <v>20</v>
      </c>
      <c r="D27" s="2">
        <f>COUNTIF($D$13:$AD$13,-$D$5)*$D$5</f>
        <v>1350000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3:31" x14ac:dyDescent="0.25">
      <c r="C28" t="s">
        <v>23</v>
      </c>
      <c r="D28" s="2">
        <f>(D26)+D27</f>
        <v>1406250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3:31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3:31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3:3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3:31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3:31" ht="33" customHeight="1" x14ac:dyDescent="0.25">
      <c r="C33" s="5" t="s">
        <v>25</v>
      </c>
      <c r="D33" s="5"/>
      <c r="E33" s="5"/>
      <c r="F33" s="5"/>
      <c r="G33" s="5"/>
      <c r="H33" s="5"/>
      <c r="I33" s="5"/>
    </row>
    <row r="34" spans="3:31" x14ac:dyDescent="0.25">
      <c r="C34" t="s">
        <v>6</v>
      </c>
      <c r="D34">
        <f>COUNTIF($D46:$AD46,-$D$5)</f>
        <v>0</v>
      </c>
    </row>
    <row r="35" spans="3:31" x14ac:dyDescent="0.25">
      <c r="C35" t="s">
        <v>2</v>
      </c>
      <c r="D35">
        <v>12</v>
      </c>
    </row>
    <row r="36" spans="3:31" x14ac:dyDescent="0.25">
      <c r="C36" t="s">
        <v>0</v>
      </c>
    </row>
    <row r="37" spans="3:31" x14ac:dyDescent="0.25">
      <c r="C37" t="s">
        <v>5</v>
      </c>
      <c r="D37" s="2">
        <v>150000</v>
      </c>
    </row>
    <row r="38" spans="3:31" x14ac:dyDescent="0.25">
      <c r="C38" t="s">
        <v>7</v>
      </c>
      <c r="D38">
        <v>650</v>
      </c>
    </row>
    <row r="39" spans="3:31" x14ac:dyDescent="0.25">
      <c r="C39" t="s">
        <v>9</v>
      </c>
      <c r="D39" s="3">
        <v>0.1</v>
      </c>
    </row>
    <row r="40" spans="3:31" x14ac:dyDescent="0.25">
      <c r="C40" t="s">
        <v>11</v>
      </c>
      <c r="D40" s="3">
        <v>0.25</v>
      </c>
    </row>
    <row r="41" spans="3:31" x14ac:dyDescent="0.25">
      <c r="C41" t="s">
        <v>14</v>
      </c>
      <c r="D41" s="3">
        <v>0.5</v>
      </c>
    </row>
    <row r="42" spans="3:31" x14ac:dyDescent="0.25">
      <c r="C42" t="s">
        <v>26</v>
      </c>
      <c r="D42" s="3">
        <v>0.75</v>
      </c>
    </row>
    <row r="43" spans="3:31" x14ac:dyDescent="0.25">
      <c r="D43" s="1">
        <v>45292</v>
      </c>
      <c r="E43" s="1">
        <v>45658</v>
      </c>
      <c r="F43" s="1">
        <v>46023</v>
      </c>
      <c r="G43" s="1">
        <v>46388</v>
      </c>
      <c r="H43" s="1">
        <v>46753</v>
      </c>
      <c r="I43" s="1">
        <v>47119</v>
      </c>
      <c r="J43" s="1">
        <v>47484</v>
      </c>
      <c r="K43" s="1">
        <v>47849</v>
      </c>
      <c r="L43" s="1">
        <v>48214</v>
      </c>
      <c r="M43" s="1">
        <v>48580</v>
      </c>
      <c r="N43" s="1">
        <v>48945</v>
      </c>
      <c r="O43" s="1">
        <v>49310</v>
      </c>
      <c r="P43" s="1">
        <v>49675</v>
      </c>
      <c r="Q43" s="1">
        <v>50041</v>
      </c>
      <c r="R43" s="1">
        <v>50406</v>
      </c>
      <c r="S43" s="1">
        <v>50771</v>
      </c>
      <c r="T43" s="1">
        <v>51136</v>
      </c>
      <c r="U43" s="1">
        <v>51502</v>
      </c>
      <c r="V43" s="1">
        <v>51867</v>
      </c>
      <c r="W43" s="1">
        <v>52232</v>
      </c>
      <c r="X43" s="1">
        <v>52597</v>
      </c>
      <c r="Y43" s="1">
        <v>52963</v>
      </c>
      <c r="Z43" s="1">
        <v>53328</v>
      </c>
      <c r="AA43" s="1">
        <v>53693</v>
      </c>
      <c r="AB43" s="1">
        <v>54058</v>
      </c>
      <c r="AC43" s="1">
        <v>54424</v>
      </c>
      <c r="AD43" s="1">
        <v>54789</v>
      </c>
    </row>
    <row r="44" spans="3:31" x14ac:dyDescent="0.25">
      <c r="C44" t="s">
        <v>1</v>
      </c>
      <c r="D44" s="2">
        <f>2000*$D35</f>
        <v>24000</v>
      </c>
      <c r="E44" s="2">
        <f>2000*$D35</f>
        <v>24000</v>
      </c>
      <c r="F44" s="2">
        <f>3000*$D35</f>
        <v>36000</v>
      </c>
      <c r="G44" s="2">
        <f>3000*$D35</f>
        <v>36000</v>
      </c>
      <c r="H44" s="2">
        <f>3000*$D35</f>
        <v>36000</v>
      </c>
      <c r="I44" s="2">
        <f>4000*$D35</f>
        <v>48000</v>
      </c>
      <c r="J44" s="2">
        <f>4000*$D35</f>
        <v>48000</v>
      </c>
      <c r="K44" s="2">
        <f>4000*$D35</f>
        <v>48000</v>
      </c>
      <c r="L44" s="2">
        <f>5000*$D35</f>
        <v>60000</v>
      </c>
      <c r="M44" s="2">
        <f>5000*$D35</f>
        <v>60000</v>
      </c>
      <c r="N44" s="2">
        <f>5000*$D35</f>
        <v>60000</v>
      </c>
      <c r="O44" s="2">
        <f>6000*$D35</f>
        <v>72000</v>
      </c>
      <c r="P44" s="2">
        <f>6000*$D35</f>
        <v>72000</v>
      </c>
      <c r="Q44" s="2">
        <f>6000*$D35</f>
        <v>72000</v>
      </c>
      <c r="R44" s="2">
        <f>7000*$D35</f>
        <v>84000</v>
      </c>
      <c r="S44" s="2">
        <f>7000*$D35</f>
        <v>84000</v>
      </c>
      <c r="T44" s="2">
        <f>7000*$D35</f>
        <v>84000</v>
      </c>
      <c r="U44" s="2">
        <f>8000*$D35</f>
        <v>96000</v>
      </c>
      <c r="V44" s="2">
        <f>8000*$D35</f>
        <v>96000</v>
      </c>
      <c r="W44" s="2">
        <f>8000*$D35</f>
        <v>96000</v>
      </c>
      <c r="X44" s="2">
        <f>9000*$D35</f>
        <v>108000</v>
      </c>
      <c r="Y44" s="2">
        <f>9000*$D35</f>
        <v>108000</v>
      </c>
      <c r="Z44" s="2">
        <f>9000*$D35</f>
        <v>108000</v>
      </c>
      <c r="AA44" s="2">
        <f>10000*$D35</f>
        <v>120000</v>
      </c>
      <c r="AB44" s="2">
        <f>10000*$D35</f>
        <v>120000</v>
      </c>
      <c r="AC44" s="2">
        <f>10000*$D35</f>
        <v>120000</v>
      </c>
      <c r="AD44" s="2">
        <f>11000*$D35</f>
        <v>132000</v>
      </c>
      <c r="AE44" s="2"/>
    </row>
    <row r="45" spans="3:31" x14ac:dyDescent="0.25">
      <c r="C45" t="s">
        <v>3</v>
      </c>
      <c r="D45" s="2">
        <f>D44/2</f>
        <v>12000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3:31" x14ac:dyDescent="0.25">
      <c r="C46" t="s">
        <v>4</v>
      </c>
      <c r="D46" s="2">
        <v>0</v>
      </c>
      <c r="E46" s="2">
        <f>IF((IF((E44/2)+D45&gt;$D$37*(1-$D$42),$D$37*$D$42,0)+(E44/2)+D45)&gt;$D$37,-$D$37,0)</f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3:31" x14ac:dyDescent="0.25">
      <c r="C47" t="s">
        <v>27</v>
      </c>
      <c r="D47" s="2">
        <v>0</v>
      </c>
      <c r="E47" s="2">
        <f>IF((E44/2)+D45&gt;$D$37*(1-$D$42),$D$37*$D$42,0)</f>
        <v>0</v>
      </c>
      <c r="F47" s="2">
        <f t="shared" ref="F47:AD47" si="13">IF((F44/2)+E45&gt;$D$37*(1-$D$42),$D$37*$D$42,0)</f>
        <v>0</v>
      </c>
      <c r="G47" s="2">
        <f t="shared" si="13"/>
        <v>0</v>
      </c>
      <c r="H47" s="2">
        <f t="shared" si="13"/>
        <v>0</v>
      </c>
      <c r="I47" s="2">
        <f t="shared" si="13"/>
        <v>0</v>
      </c>
      <c r="J47" s="2">
        <f t="shared" si="13"/>
        <v>0</v>
      </c>
      <c r="K47" s="2">
        <f t="shared" si="13"/>
        <v>0</v>
      </c>
      <c r="L47" s="2">
        <f t="shared" si="13"/>
        <v>0</v>
      </c>
      <c r="M47" s="2">
        <f t="shared" si="13"/>
        <v>0</v>
      </c>
      <c r="N47" s="2">
        <f t="shared" si="13"/>
        <v>0</v>
      </c>
      <c r="O47" s="2">
        <f t="shared" si="13"/>
        <v>0</v>
      </c>
      <c r="P47" s="2">
        <f t="shared" si="13"/>
        <v>0</v>
      </c>
      <c r="Q47" s="2">
        <f t="shared" si="13"/>
        <v>0</v>
      </c>
      <c r="R47" s="2">
        <f>IF((R44/2)+Q45&gt;$D$37*(1-$D$42),$D$37*$D$42,0)</f>
        <v>112500</v>
      </c>
      <c r="S47" s="2">
        <f t="shared" si="13"/>
        <v>112500</v>
      </c>
      <c r="T47" s="2">
        <f t="shared" si="13"/>
        <v>112500</v>
      </c>
      <c r="U47" s="2">
        <f t="shared" si="13"/>
        <v>112500</v>
      </c>
      <c r="V47" s="2">
        <f t="shared" si="13"/>
        <v>112500</v>
      </c>
      <c r="W47" s="2">
        <f t="shared" si="13"/>
        <v>112500</v>
      </c>
      <c r="X47" s="2">
        <f t="shared" si="13"/>
        <v>112500</v>
      </c>
      <c r="Y47" s="2">
        <f t="shared" si="13"/>
        <v>112500</v>
      </c>
      <c r="Z47" s="2">
        <f t="shared" si="13"/>
        <v>112500</v>
      </c>
      <c r="AA47" s="2">
        <f t="shared" si="13"/>
        <v>112500</v>
      </c>
      <c r="AB47" s="2">
        <f t="shared" si="13"/>
        <v>112500</v>
      </c>
      <c r="AC47" s="2">
        <f t="shared" si="13"/>
        <v>112500</v>
      </c>
      <c r="AD47" s="2">
        <f t="shared" si="13"/>
        <v>112500</v>
      </c>
      <c r="AE47" s="2"/>
    </row>
    <row r="48" spans="3:31" x14ac:dyDescent="0.25">
      <c r="C48" t="s">
        <v>12</v>
      </c>
      <c r="D48" s="2"/>
      <c r="E48" s="2" t="e">
        <f>IF(AND((IF((IF((E44/2)+D45&gt;$D$37*(1-$D$42),$D$37*$D$42,0)+(E44/2)+D45)=-$D$37,TRUE,FALSE),D48=0)),$D$38*$D$35,IF(AND((IF((E44/2)+D45&gt;$D$37*(1-$D$42),$D$37*$D$42,0)+(E44/2)+D45),D48&gt;=$D$38*$D$35),D48+$D$38*$D$35))</f>
        <v>#VALUE!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3:31" x14ac:dyDescent="0.25">
      <c r="C49" t="s">
        <v>8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3:31" x14ac:dyDescent="0.25">
      <c r="C50" t="s">
        <v>10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3:31" x14ac:dyDescent="0.25">
      <c r="C51" t="s">
        <v>13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3:31" x14ac:dyDescent="0.25">
      <c r="C52" t="s">
        <v>15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3:31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3:31" x14ac:dyDescent="0.25">
      <c r="C54" t="s">
        <v>16</v>
      </c>
      <c r="D54" s="2"/>
      <c r="E54" s="2"/>
      <c r="F54" s="2">
        <f>(F44/2)+E45+112500</f>
        <v>130500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3:31" x14ac:dyDescent="0.25">
      <c r="C55" t="s">
        <v>21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3:31" x14ac:dyDescent="0.25">
      <c r="C56" t="s">
        <v>17</v>
      </c>
      <c r="D56" s="2">
        <f>SUM($D44:$AD44)</f>
        <v>2052000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3:31" x14ac:dyDescent="0.25">
      <c r="C57" t="s">
        <v>19</v>
      </c>
      <c r="D57" s="2">
        <f>SUM($D51:$AD51)</f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3:31" x14ac:dyDescent="0.25">
      <c r="C58" t="s">
        <v>23</v>
      </c>
      <c r="D58" s="2">
        <f>(D56/2)+D57</f>
        <v>1026000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3:31" x14ac:dyDescent="0.25">
      <c r="C59" t="s">
        <v>22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3:31" x14ac:dyDescent="0.25">
      <c r="C60" t="s">
        <v>18</v>
      </c>
      <c r="D60" s="2">
        <f>$AD45</f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3:31" x14ac:dyDescent="0.25">
      <c r="C61" t="s">
        <v>20</v>
      </c>
      <c r="D61" s="2">
        <f>COUNTIF($D46:$AD46,-$D37)*$D37</f>
        <v>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3:31" x14ac:dyDescent="0.25">
      <c r="C62" t="s">
        <v>23</v>
      </c>
      <c r="D62" s="2">
        <f>(D60)+D61</f>
        <v>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3:31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3:31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4:31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4:31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4:31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4:31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4:31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4:31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4:31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4:31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4:31" x14ac:dyDescent="0.2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4:31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4:31" x14ac:dyDescent="0.2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4:31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4:31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4:31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4:31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4:31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4:31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4:31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4:31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4:31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4:31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4:31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4:31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4:31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4:31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4:31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4:31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4:31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4:31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4:31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4:31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4:31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4:31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4:31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4:31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4:31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4:31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4:31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4:31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4:31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4:31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4:31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4:31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4:31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4:31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</sheetData>
  <mergeCells count="2">
    <mergeCell ref="C1:I1"/>
    <mergeCell ref="C33:I33"/>
  </mergeCells>
  <pageMargins left="0.7" right="0.7" top="0.75" bottom="0.75" header="0.3" footer="0.3"/>
  <pageSetup paperSize="9" orientation="portrait" r:id="rId1"/>
  <headerFooter>
    <oddFooter>&amp;R&amp;1#&amp;"Calibri"&amp;10&amp;K0078D7Classification 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2022-07-19T16:00:44Z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fbc0b8-e97b-47d1-beac-cb0955d66f3b_Enabled">
    <vt:lpwstr>true</vt:lpwstr>
  </property>
  <property fmtid="{D5CDD505-2E9C-101B-9397-08002B2CF9AE}" pid="3" name="MSIP_Label_8ffbc0b8-e97b-47d1-beac-cb0955d66f3b_SetDate">
    <vt:lpwstr>2022-07-19T16:00:44Z</vt:lpwstr>
  </property>
  <property fmtid="{D5CDD505-2E9C-101B-9397-08002B2CF9AE}" pid="4" name="MSIP_Label_8ffbc0b8-e97b-47d1-beac-cb0955d66f3b_Method">
    <vt:lpwstr>Standard</vt:lpwstr>
  </property>
  <property fmtid="{D5CDD505-2E9C-101B-9397-08002B2CF9AE}" pid="5" name="MSIP_Label_8ffbc0b8-e97b-47d1-beac-cb0955d66f3b_Name">
    <vt:lpwstr>8ffbc0b8-e97b-47d1-beac-cb0955d66f3b</vt:lpwstr>
  </property>
  <property fmtid="{D5CDD505-2E9C-101B-9397-08002B2CF9AE}" pid="6" name="MSIP_Label_8ffbc0b8-e97b-47d1-beac-cb0955d66f3b_SiteId">
    <vt:lpwstr>614f9c25-bffa-42c7-86d8-964101f55fa2</vt:lpwstr>
  </property>
  <property fmtid="{D5CDD505-2E9C-101B-9397-08002B2CF9AE}" pid="7" name="MSIP_Label_8ffbc0b8-e97b-47d1-beac-cb0955d66f3b_ActionId">
    <vt:lpwstr>f398816b-b895-4f5d-a39b-0b97e563ffd9</vt:lpwstr>
  </property>
  <property fmtid="{D5CDD505-2E9C-101B-9397-08002B2CF9AE}" pid="8" name="MSIP_Label_8ffbc0b8-e97b-47d1-beac-cb0955d66f3b_ContentBits">
    <vt:lpwstr>2</vt:lpwstr>
  </property>
</Properties>
</file>